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65476" windowWidth="14040" windowHeight="7155" tabRatio="797" activeTab="0"/>
  </bookViews>
  <sheets>
    <sheet name="Entrate" sheetId="1" r:id="rId1"/>
    <sheet name="Uscite" sheetId="2" r:id="rId2"/>
    <sheet name="Conto finanziario" sheetId="3" r:id="rId3"/>
    <sheet name="Allegato Residui Attivi " sheetId="4" r:id="rId4"/>
    <sheet name="Allegato Residui Passivi  " sheetId="5" r:id="rId5"/>
  </sheets>
  <definedNames>
    <definedName name="_xlnm.Print_Titles" localSheetId="3">'Allegato Residui Attivi '!$2:$2</definedName>
    <definedName name="_xlnm.Print_Titles" localSheetId="0">'Entrate'!$1:$5</definedName>
    <definedName name="_xlnm.Print_Titles" localSheetId="1">'Uscite'!$1:$5</definedName>
  </definedNames>
  <calcPr fullCalcOnLoad="1"/>
</workbook>
</file>

<file path=xl/sharedStrings.xml><?xml version="1.0" encoding="utf-8"?>
<sst xmlns="http://schemas.openxmlformats.org/spreadsheetml/2006/main" count="423" uniqueCount="262">
  <si>
    <t>del Bialncio</t>
  </si>
  <si>
    <t>Classif. del</t>
  </si>
  <si>
    <t>Titolo</t>
  </si>
  <si>
    <t>Cap.</t>
  </si>
  <si>
    <t>Art.</t>
  </si>
  <si>
    <t>Descrizione degli articoli</t>
  </si>
  <si>
    <t>Somme stanziate</t>
  </si>
  <si>
    <t>Nel Bilancio</t>
  </si>
  <si>
    <t xml:space="preserve">Aggiunte </t>
  </si>
  <si>
    <t>Diminuite</t>
  </si>
  <si>
    <t>Definitive</t>
  </si>
  <si>
    <t>Somme accertate nell'esercizio</t>
  </si>
  <si>
    <t>Pagate</t>
  </si>
  <si>
    <t>Da pagare</t>
  </si>
  <si>
    <t>o</t>
  </si>
  <si>
    <t>Residui passivi</t>
  </si>
  <si>
    <t>Totali</t>
  </si>
  <si>
    <t>per articolo</t>
  </si>
  <si>
    <t>per capitolo</t>
  </si>
  <si>
    <t>in più</t>
  </si>
  <si>
    <t>in meno</t>
  </si>
  <si>
    <t>Differenze con il preventivo</t>
  </si>
  <si>
    <t>Note</t>
  </si>
  <si>
    <t>I</t>
  </si>
  <si>
    <t>SPESE EFFETTIVE</t>
  </si>
  <si>
    <t>a riportare</t>
  </si>
  <si>
    <t xml:space="preserve">Per nuove </t>
  </si>
  <si>
    <t>entrate</t>
  </si>
  <si>
    <t>sopravvenute</t>
  </si>
  <si>
    <t>Somme ammesse</t>
  </si>
  <si>
    <t>Totale</t>
  </si>
  <si>
    <t>Riscosse</t>
  </si>
  <si>
    <t>Da riscuotere</t>
  </si>
  <si>
    <t>Residui attivi</t>
  </si>
  <si>
    <t>TITOLO I</t>
  </si>
  <si>
    <t>ENTRATE EFFETTIVE</t>
  </si>
  <si>
    <t>riporto</t>
  </si>
  <si>
    <t>ENTRATE STRAORDINARIE</t>
  </si>
  <si>
    <t>TOTALE ENTRATE EFFETTIVE</t>
  </si>
  <si>
    <t>TITOLO II</t>
  </si>
  <si>
    <t>MOVIMENTO DI CAPITALI</t>
  </si>
  <si>
    <t>II</t>
  </si>
  <si>
    <t>TOTALE MOVIMENTO DI CAPITALI</t>
  </si>
  <si>
    <t>III</t>
  </si>
  <si>
    <t>PARTITE DI GIRO</t>
  </si>
  <si>
    <t>RIEPILOGO DELL'ENTRATA</t>
  </si>
  <si>
    <t>TOTALE RESIDUI ATTIVI</t>
  </si>
  <si>
    <t>IL CONTO FINANZIARIO</t>
  </si>
  <si>
    <t>A</t>
  </si>
  <si>
    <t>CONTO DI CASSA</t>
  </si>
  <si>
    <t>Fondo cassa esistente ad inizio esercizio</t>
  </si>
  <si>
    <t>Ammontare delle somme riscosse</t>
  </si>
  <si>
    <t>a</t>
  </si>
  <si>
    <t>in conto competenza</t>
  </si>
  <si>
    <t>b</t>
  </si>
  <si>
    <t>in conto residuo</t>
  </si>
  <si>
    <t>Totale liquidità</t>
  </si>
  <si>
    <t>Ammontare dei pagamenti eseguiti</t>
  </si>
  <si>
    <t>c</t>
  </si>
  <si>
    <t>d</t>
  </si>
  <si>
    <t>Fondo cassa a fine esercizio</t>
  </si>
  <si>
    <t>B</t>
  </si>
  <si>
    <t>C</t>
  </si>
  <si>
    <t>Residui risultanti a fine esercizio</t>
  </si>
  <si>
    <t>attivi</t>
  </si>
  <si>
    <t>e</t>
  </si>
  <si>
    <t>dell'esercizio</t>
  </si>
  <si>
    <t>f</t>
  </si>
  <si>
    <t>anni precedenti</t>
  </si>
  <si>
    <t>passivi</t>
  </si>
  <si>
    <t>g</t>
  </si>
  <si>
    <t>h</t>
  </si>
  <si>
    <t>differenza</t>
  </si>
  <si>
    <t>fondo cassa a fine esercizio</t>
  </si>
  <si>
    <t>Avanzo Complessivo per l'esercizio</t>
  </si>
  <si>
    <t>SPESE STRAORDINARIE</t>
  </si>
  <si>
    <t>TOTALE SPESE EFFETTIVE</t>
  </si>
  <si>
    <t>TOTALE MOVIMENTO CAPITALI</t>
  </si>
  <si>
    <t>TITOLO III</t>
  </si>
  <si>
    <t>TOTALE PARTITE DI GIRO</t>
  </si>
  <si>
    <t>RIEPILOGO DELL'USCITA</t>
  </si>
  <si>
    <t>TOTALE GENERALE DELL'ENTRATA</t>
  </si>
  <si>
    <t>TOTALE RESIDUI PASSIVI</t>
  </si>
  <si>
    <t>importo</t>
  </si>
  <si>
    <t>totale art.</t>
  </si>
  <si>
    <t>totale Cap.</t>
  </si>
  <si>
    <t>art.</t>
  </si>
  <si>
    <t>TITOLO  III</t>
  </si>
  <si>
    <t>descrizione articolo</t>
  </si>
  <si>
    <t>soggetto</t>
  </si>
  <si>
    <t xml:space="preserve"> </t>
  </si>
  <si>
    <t>INTERESSI ATTIVI</t>
  </si>
  <si>
    <t>DEPOSITI E RITENUTE</t>
  </si>
  <si>
    <t>IMPOSTE E TASSE</t>
  </si>
  <si>
    <t>Imposte e tasse</t>
  </si>
  <si>
    <t xml:space="preserve">MANUTENZIONE ORDINARIA </t>
  </si>
  <si>
    <t>FABBRICATI</t>
  </si>
  <si>
    <t>SPESE D'AMMINISTRAZIONE</t>
  </si>
  <si>
    <t>Assicurazioni</t>
  </si>
  <si>
    <t>anno</t>
  </si>
  <si>
    <t xml:space="preserve">TOTALE RESIDUI ATTIVI </t>
  </si>
  <si>
    <t xml:space="preserve">TOTALE RESIDUI PASSIVI </t>
  </si>
  <si>
    <t>Entrate accertate nell'esercizio</t>
  </si>
  <si>
    <t>Spese impegnate nell'esercizio</t>
  </si>
  <si>
    <t>USCITE EFFETTIVE</t>
  </si>
  <si>
    <t>FONDO DI RISERVA</t>
  </si>
  <si>
    <t>Provveditore</t>
  </si>
  <si>
    <t>Diversi</t>
  </si>
  <si>
    <r>
      <t>AVANZO</t>
    </r>
    <r>
      <rPr>
        <u val="single"/>
        <sz val="9"/>
        <rFont val="Book Antiqua"/>
        <family val="1"/>
      </rPr>
      <t xml:space="preserve"> COMPLESSIVO FINE ESERCIZIO</t>
    </r>
  </si>
  <si>
    <t>AVANZO PER LA GESTIONE DI COMPETENZA</t>
  </si>
  <si>
    <t>Imposte e Tasse</t>
  </si>
  <si>
    <t>TOTALE GENERALE DELL'USCITA</t>
  </si>
  <si>
    <t xml:space="preserve"> DEL  TESORIERE (CASSIERE O CONTABILE) HA, PERCIO', IL SEGUENTE RISULTATO :</t>
  </si>
  <si>
    <t>CANONI DI LOCAZIONE</t>
  </si>
  <si>
    <t>ATTIVITA' SOCIO-ED.-ASSISTENZIALI</t>
  </si>
  <si>
    <t>Avanzo dell'esercizio</t>
  </si>
  <si>
    <t>3 e 4</t>
  </si>
  <si>
    <t>Fitti Via Monza 4/16</t>
  </si>
  <si>
    <t>Fitti Via Isernia</t>
  </si>
  <si>
    <t>Centro Anziani</t>
  </si>
  <si>
    <t>ASL Roma/C</t>
  </si>
  <si>
    <t>Provincia di Roma</t>
  </si>
  <si>
    <t>CEDOLE</t>
  </si>
  <si>
    <t>Cedole su Titoli</t>
  </si>
  <si>
    <t>Cedole su BOT</t>
  </si>
  <si>
    <t>INTERESSI SU CREDITI</t>
  </si>
  <si>
    <t>Interessi su Crediti</t>
  </si>
  <si>
    <t>PM</t>
  </si>
  <si>
    <t>SUSSIDI E OBLAZIONI</t>
  </si>
  <si>
    <t>Sussidi e Oblazioni</t>
  </si>
  <si>
    <t>CONTRIBUTI VARI</t>
  </si>
  <si>
    <t>Contributi Vari</t>
  </si>
  <si>
    <t>RIMBORSO E CONCORSO SPESE</t>
  </si>
  <si>
    <t>Rimborso e Concorso Spese</t>
  </si>
  <si>
    <t>Interessi Attivi</t>
  </si>
  <si>
    <t>Entrate Straordinarie Patrimoniali</t>
  </si>
  <si>
    <t>Entrate Straordinarie non Patrimoniali</t>
  </si>
  <si>
    <t>Oblazioni</t>
  </si>
  <si>
    <t>Lasciti, Doni, Titoli</t>
  </si>
  <si>
    <t>RICAVO VENDITA IMMOBILI</t>
  </si>
  <si>
    <t>Ricavo Vendita Immobili</t>
  </si>
  <si>
    <t>LASCITI, DONI E TITOLI</t>
  </si>
  <si>
    <t>ONERI ACCESSORI</t>
  </si>
  <si>
    <t>Oneri Accessori</t>
  </si>
  <si>
    <t>Quote Riscaldamento</t>
  </si>
  <si>
    <t>Depositi E anticipazioni Varie</t>
  </si>
  <si>
    <t>Riscossione Depositi a Garanzia</t>
  </si>
  <si>
    <t>Recupero Spese Registrazione Contratti</t>
  </si>
  <si>
    <t>RESIDUI ATTIVI AL 31/12/2013</t>
  </si>
  <si>
    <t>Es. 2012 e prec.</t>
  </si>
  <si>
    <t>Es. 2013</t>
  </si>
  <si>
    <t>Avanzo di cassa al 31/12/2013</t>
  </si>
  <si>
    <t>Manutenzione Ordinaria Stabili</t>
  </si>
  <si>
    <t>Manutenzione Ordinaria Stabili Istituti</t>
  </si>
  <si>
    <t>Assicurazioni Varie</t>
  </si>
  <si>
    <t>Censi Legati Lazzaro Del Bufalo</t>
  </si>
  <si>
    <t>Amministrazione Provinciale Roma</t>
  </si>
  <si>
    <t>SPESE DI AMMINISTRAZIONE</t>
  </si>
  <si>
    <t>Cancelleria e Stampati</t>
  </si>
  <si>
    <t>Marche e Bollati</t>
  </si>
  <si>
    <t>Spese Telefoniche</t>
  </si>
  <si>
    <t>Spese Postali</t>
  </si>
  <si>
    <t>Spese di Locomozione</t>
  </si>
  <si>
    <t>Spese Diverse</t>
  </si>
  <si>
    <t>Indennità Consiglio di Amministrazione</t>
  </si>
  <si>
    <t>PERSONALE DIPENDENTE</t>
  </si>
  <si>
    <t>Stipendi Personale Dipendente</t>
  </si>
  <si>
    <t>Assegni Nucleo Familiare</t>
  </si>
  <si>
    <t>Contributi</t>
  </si>
  <si>
    <t>IRAP</t>
  </si>
  <si>
    <t>FITTI FIGURATIVI</t>
  </si>
  <si>
    <t>Fitti Figurativi Roma</t>
  </si>
  <si>
    <t>Fitti Figurativi Anzio</t>
  </si>
  <si>
    <t>SPESE DI ASSISTENZA E BENEFICENZA</t>
  </si>
  <si>
    <t>Sussidi Opere Pie</t>
  </si>
  <si>
    <t>Spese di Assistenza e Beneficenza</t>
  </si>
  <si>
    <t>SPESE RICORRENTI</t>
  </si>
  <si>
    <t>Spese Ricorrenti</t>
  </si>
  <si>
    <t>Vacazioni Tecniche</t>
  </si>
  <si>
    <t>Lavori Straordinari Stabili Locatizi</t>
  </si>
  <si>
    <t>Lavori Straordinari Stabili Istituti</t>
  </si>
  <si>
    <t>Acquisti Straordinari</t>
  </si>
  <si>
    <t>Spese, Legali, Notarili, Diverse</t>
  </si>
  <si>
    <t>Compensi Straordinari Diversi</t>
  </si>
  <si>
    <t>Interessi su Depositi a Garanzia</t>
  </si>
  <si>
    <t>Interessi Passivi Tesoriere</t>
  </si>
  <si>
    <t>Reinvestimento in Titoli</t>
  </si>
  <si>
    <t>REINVESTIMENTO IN TITOLI</t>
  </si>
  <si>
    <t>ACQUISTO DI TITOLI</t>
  </si>
  <si>
    <t xml:space="preserve">Acquisto Titoli </t>
  </si>
  <si>
    <t>Spese Riscaldamento</t>
  </si>
  <si>
    <t>Servizio di Pulizia</t>
  </si>
  <si>
    <t>Oneri Diversi</t>
  </si>
  <si>
    <t>Illuminazione e F.M.</t>
  </si>
  <si>
    <t>Acqua</t>
  </si>
  <si>
    <t>Spese Ascensore</t>
  </si>
  <si>
    <t>Piccola Manutenzione</t>
  </si>
  <si>
    <t>Anticipazioni Economali</t>
  </si>
  <si>
    <t>Restituzione Depositi in Garanzia</t>
  </si>
  <si>
    <t>Spese Registrazione Contratti Inquilini</t>
  </si>
  <si>
    <t>RESIDUI PASSIVI AL 31/12/2013</t>
  </si>
  <si>
    <t>RESIDUI PASSIVI ANNO 2014</t>
  </si>
  <si>
    <t>RESIDUI ATTIVI ANNO 2014</t>
  </si>
  <si>
    <t>Canoni di locazione</t>
  </si>
  <si>
    <t xml:space="preserve">1 a 3 </t>
  </si>
  <si>
    <t>Depositi e ritenute</t>
  </si>
  <si>
    <t>1 a 6</t>
  </si>
  <si>
    <t>Fitti Via Isernia 4</t>
  </si>
  <si>
    <t>ASL RM/C</t>
  </si>
  <si>
    <t>Onari Accessori</t>
  </si>
  <si>
    <t>Depositi e Anticipazioni Varie</t>
  </si>
  <si>
    <t>Ortopedia Sanitas S.r.l.</t>
  </si>
  <si>
    <t xml:space="preserve">Vacazioni Tecniche </t>
  </si>
  <si>
    <t>SPESE STRAORDINARIE DI AMM.NE</t>
  </si>
  <si>
    <t>SPESE STRAORDINARIE PATR.LI</t>
  </si>
  <si>
    <t>ACQUISTO TITOLI</t>
  </si>
  <si>
    <t>Acquisto Titoli</t>
  </si>
  <si>
    <t>ANTICIPAZION IVARIE</t>
  </si>
  <si>
    <t>Restituzione Depositi A Garanzia</t>
  </si>
  <si>
    <t xml:space="preserve">Spese Registrazione Contratti </t>
  </si>
  <si>
    <t>Asilo Infantile Ciro Piro</t>
  </si>
  <si>
    <t>Casa di Riposo Altobelli</t>
  </si>
  <si>
    <t>Asilo Infantile Divino Amore</t>
  </si>
  <si>
    <t>I.R.A.S. - Roma Capitale</t>
  </si>
  <si>
    <t>IPAB Calestrini</t>
  </si>
  <si>
    <t>Casa di Riposo S. Giuseppe</t>
  </si>
  <si>
    <t>Fondazione Agosti</t>
  </si>
  <si>
    <t>IPAB SS Annunziata</t>
  </si>
  <si>
    <t>Spese Registrazione Contratti di Affitto</t>
  </si>
  <si>
    <t>Componeneti N.d.V.</t>
  </si>
  <si>
    <t>Via Monza 14</t>
  </si>
  <si>
    <t>Via Isernia, 4 int. 14</t>
  </si>
  <si>
    <t>Via Isernia, 4 int. 2</t>
  </si>
  <si>
    <t>Inquilino Cessato C.H</t>
  </si>
  <si>
    <t xml:space="preserve">Inquilino Cessato C.H. </t>
  </si>
  <si>
    <t>Via Isernia, 4 int. 21</t>
  </si>
  <si>
    <t>Via Monza, 12 Int.1</t>
  </si>
  <si>
    <t>Via Monza, 14</t>
  </si>
  <si>
    <t>Via Isernia, 4 Int. 21</t>
  </si>
  <si>
    <t>Via Isernia, 4 Int. 5</t>
  </si>
  <si>
    <t>Via Isernia, 4 Int. 15</t>
  </si>
  <si>
    <t>Inquilino Cessato P.A.M.</t>
  </si>
  <si>
    <t>Via Monza, 10</t>
  </si>
  <si>
    <t>Via Monza, 16</t>
  </si>
  <si>
    <t>Via Isernia, 4 Int. AB</t>
  </si>
  <si>
    <t>Via Isernia, 4 Int. 2</t>
  </si>
  <si>
    <t>Via Isernia, 4 Int. 9</t>
  </si>
  <si>
    <t>Inquilino Cessato C.V.</t>
  </si>
  <si>
    <t>Via Isernia, 4 Int. 3</t>
  </si>
  <si>
    <t>Via Isernia, 4 Int. 7</t>
  </si>
  <si>
    <t>Via Isernia, 4 Int. 10</t>
  </si>
  <si>
    <t>Via Isernia, 4 Int. 12</t>
  </si>
  <si>
    <t>Via Isernia, 4 Int. 20</t>
  </si>
  <si>
    <t>Via Isernia, 4 Int. 4</t>
  </si>
  <si>
    <t>Via Isernia, 4 Int. 16</t>
  </si>
  <si>
    <t>Via Monza, 12 Int. 2</t>
  </si>
  <si>
    <t>Via Isernia, 4 Int. 8</t>
  </si>
  <si>
    <t>Via Isernia, 4 Int. 6</t>
  </si>
  <si>
    <t>Via Isernia, 4 Int. 13</t>
  </si>
  <si>
    <t>Via Isernia, 4 Int. 19</t>
  </si>
  <si>
    <t>Via Isernia, 4 Int. 18</t>
  </si>
  <si>
    <t>Via Isernia, 4 Int. 14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</si>
</sst>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[Red]\-#,##0.00\ 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_-* #,##0_-;[Red]\-* #,##0_-;_-* &quot;-&quot;_-;_-@_-"/>
    <numFmt numFmtId="178" formatCode="#,##0_);\(#,##0\)"/>
    <numFmt numFmtId="179" formatCode="#,##0.00_);\(#,##0.00\)"/>
    <numFmt numFmtId="180" formatCode="#,##0.000"/>
    <numFmt numFmtId="181" formatCode="#,##0.0000"/>
    <numFmt numFmtId="182" formatCode="_-* #,##0.0_-;\-* #,##0.0_-;_-* &quot;-&quot;_-;_-@_-"/>
    <numFmt numFmtId="183" formatCode="_-* #,##0.00_-;\-* #,##0.00_-;_-* &quot;-&quot;_-;_-@_-"/>
    <numFmt numFmtId="184" formatCode="0.0"/>
    <numFmt numFmtId="185" formatCode="_-* #,##0.000_-;\-* #,##0.000_-;_-* &quot;-&quot;_-;_-@_-"/>
    <numFmt numFmtId="186" formatCode="#,##0.00_ ;\-#,##0.00\ "/>
    <numFmt numFmtId="187" formatCode="#,##0_ ;\-#,##0\ "/>
    <numFmt numFmtId="188" formatCode="#,##0.00;[Red]#,##0.00"/>
    <numFmt numFmtId="189" formatCode="&quot;€&quot;\ #,##0"/>
    <numFmt numFmtId="190" formatCode="_-* #,##0.0_-;\-* #,##0.0_-;_-* &quot;-&quot;?_-;_-@_-"/>
    <numFmt numFmtId="191" formatCode="#,##0_ ;[Red]\-#,##0\ "/>
    <numFmt numFmtId="192" formatCode="#,##0;[Red]#,##0"/>
    <numFmt numFmtId="193" formatCode="0.00;[Red]0.00"/>
  </numFmts>
  <fonts count="46">
    <font>
      <sz val="10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sz val="10"/>
      <color indexed="17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single"/>
      <sz val="10"/>
      <name val="Book Antiqua"/>
      <family val="1"/>
    </font>
    <font>
      <i/>
      <sz val="10"/>
      <name val="Book Antiqua"/>
      <family val="1"/>
    </font>
    <font>
      <i/>
      <u val="single"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u val="single"/>
      <sz val="9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27" borderId="4" applyNumberFormat="0" applyFont="0" applyAlignment="0" applyProtection="0"/>
    <xf numFmtId="0" fontId="40" fillId="18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8" fontId="1" fillId="0" borderId="1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" fontId="1" fillId="0" borderId="13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38" fontId="1" fillId="0" borderId="10" xfId="0" applyNumberFormat="1" applyFont="1" applyFill="1" applyBorder="1" applyAlignment="1" applyProtection="1">
      <alignment horizontal="left"/>
      <protection/>
    </xf>
    <xf numFmtId="38" fontId="1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ill="1" applyAlignment="1">
      <alignment/>
    </xf>
    <xf numFmtId="4" fontId="2" fillId="0" borderId="11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8" fontId="1" fillId="0" borderId="11" xfId="46" applyNumberFormat="1" applyFont="1" applyFill="1" applyBorder="1" applyAlignment="1">
      <alignment/>
    </xf>
    <xf numFmtId="188" fontId="1" fillId="0" borderId="10" xfId="46" applyNumberFormat="1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188" fontId="3" fillId="0" borderId="16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88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8" fontId="1" fillId="0" borderId="12" xfId="46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3" fontId="1" fillId="0" borderId="10" xfId="46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1" fillId="0" borderId="11" xfId="46" applyNumberFormat="1" applyFont="1" applyFill="1" applyBorder="1" applyAlignment="1">
      <alignment/>
    </xf>
    <xf numFmtId="43" fontId="7" fillId="0" borderId="10" xfId="46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1" fillId="0" borderId="19" xfId="46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 horizontal="center"/>
    </xf>
    <xf numFmtId="43" fontId="1" fillId="0" borderId="16" xfId="46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183" fontId="1" fillId="0" borderId="10" xfId="0" applyNumberFormat="1" applyFont="1" applyFill="1" applyBorder="1" applyAlignment="1">
      <alignment/>
    </xf>
    <xf numFmtId="183" fontId="2" fillId="0" borderId="0" xfId="46" applyNumberFormat="1" applyFont="1" applyFill="1" applyBorder="1" applyAlignment="1">
      <alignment/>
    </xf>
    <xf numFmtId="0" fontId="2" fillId="0" borderId="0" xfId="0" applyFont="1" applyFill="1" applyAlignment="1">
      <alignment/>
    </xf>
    <xf numFmtId="170" fontId="1" fillId="0" borderId="20" xfId="0" applyNumberFormat="1" applyFont="1" applyFill="1" applyBorder="1" applyAlignment="1">
      <alignment/>
    </xf>
    <xf numFmtId="43" fontId="13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3" fontId="0" fillId="0" borderId="0" xfId="46" applyNumberFormat="1" applyFont="1" applyFill="1" applyAlignment="1">
      <alignment/>
    </xf>
    <xf numFmtId="16" fontId="1" fillId="0" borderId="10" xfId="0" applyNumberFormat="1" applyFont="1" applyFill="1" applyBorder="1" applyAlignment="1">
      <alignment horizontal="center"/>
    </xf>
    <xf numFmtId="43" fontId="1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3" fontId="1" fillId="0" borderId="11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38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left"/>
    </xf>
    <xf numFmtId="43" fontId="2" fillId="0" borderId="10" xfId="45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170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61" applyFont="1" applyFill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6"/>
  <sheetViews>
    <sheetView tabSelected="1" zoomScalePageLayoutView="0" workbookViewId="0" topLeftCell="D1">
      <pane ySplit="1605" topLeftCell="A1" activePane="bottomLeft" state="split"/>
      <selection pane="topLeft" activeCell="C1" sqref="A1:IV16384"/>
      <selection pane="bottomLeft" activeCell="K139" sqref="K139:K141"/>
    </sheetView>
  </sheetViews>
  <sheetFormatPr defaultColWidth="9.140625" defaultRowHeight="13.5" customHeight="1"/>
  <cols>
    <col min="1" max="2" width="2.8515625" style="7" customWidth="1"/>
    <col min="3" max="3" width="4.7109375" style="7" bestFit="1" customWidth="1"/>
    <col min="4" max="4" width="36.7109375" style="7" bestFit="1" customWidth="1"/>
    <col min="5" max="5" width="14.8515625" style="7" bestFit="1" customWidth="1"/>
    <col min="6" max="6" width="11.57421875" style="7" bestFit="1" customWidth="1"/>
    <col min="7" max="7" width="12.421875" style="7" bestFit="1" customWidth="1"/>
    <col min="8" max="9" width="12.421875" style="20" bestFit="1" customWidth="1"/>
    <col min="10" max="10" width="13.140625" style="20" customWidth="1"/>
    <col min="11" max="11" width="12.421875" style="20" bestFit="1" customWidth="1"/>
    <col min="12" max="12" width="10.28125" style="43" bestFit="1" customWidth="1"/>
    <col min="13" max="13" width="12.7109375" style="20" customWidth="1"/>
    <col min="14" max="14" width="12.8515625" style="7" bestFit="1" customWidth="1"/>
    <col min="15" max="16" width="9.140625" style="7" customWidth="1"/>
    <col min="17" max="17" width="9.8515625" style="7" bestFit="1" customWidth="1"/>
    <col min="18" max="16384" width="9.140625" style="7" customWidth="1"/>
  </cols>
  <sheetData>
    <row r="1" spans="1:14" ht="13.5" customHeight="1">
      <c r="A1" s="166" t="s">
        <v>1</v>
      </c>
      <c r="B1" s="167"/>
      <c r="C1" s="168"/>
      <c r="D1" s="169" t="s">
        <v>5</v>
      </c>
      <c r="E1" s="157" t="s">
        <v>29</v>
      </c>
      <c r="F1" s="158"/>
      <c r="G1" s="159"/>
      <c r="H1" s="175" t="s">
        <v>11</v>
      </c>
      <c r="I1" s="175"/>
      <c r="J1" s="175"/>
      <c r="K1" s="175"/>
      <c r="L1" s="175" t="s">
        <v>21</v>
      </c>
      <c r="M1" s="175"/>
      <c r="N1" s="169" t="s">
        <v>22</v>
      </c>
    </row>
    <row r="2" spans="1:14" ht="13.5" customHeight="1">
      <c r="A2" s="179" t="s">
        <v>0</v>
      </c>
      <c r="B2" s="180"/>
      <c r="C2" s="181"/>
      <c r="D2" s="170"/>
      <c r="E2" s="160"/>
      <c r="F2" s="161"/>
      <c r="G2" s="162"/>
      <c r="H2" s="156"/>
      <c r="I2" s="156"/>
      <c r="J2" s="156"/>
      <c r="K2" s="156"/>
      <c r="L2" s="156"/>
      <c r="M2" s="156"/>
      <c r="N2" s="170"/>
    </row>
    <row r="3" spans="1:14" ht="13.5" customHeight="1">
      <c r="A3" s="163" t="s">
        <v>2</v>
      </c>
      <c r="B3" s="163" t="s">
        <v>3</v>
      </c>
      <c r="C3" s="163" t="s">
        <v>4</v>
      </c>
      <c r="D3" s="170"/>
      <c r="E3" s="155" t="s">
        <v>7</v>
      </c>
      <c r="F3" s="13" t="s">
        <v>26</v>
      </c>
      <c r="G3" s="155" t="s">
        <v>30</v>
      </c>
      <c r="H3" s="155" t="s">
        <v>31</v>
      </c>
      <c r="I3" s="13" t="s">
        <v>32</v>
      </c>
      <c r="J3" s="172" t="s">
        <v>16</v>
      </c>
      <c r="K3" s="172"/>
      <c r="L3" s="173" t="s">
        <v>19</v>
      </c>
      <c r="M3" s="155" t="s">
        <v>20</v>
      </c>
      <c r="N3" s="170"/>
    </row>
    <row r="4" spans="1:14" ht="13.5" customHeight="1">
      <c r="A4" s="164"/>
      <c r="B4" s="164"/>
      <c r="C4" s="164"/>
      <c r="D4" s="170"/>
      <c r="E4" s="155"/>
      <c r="F4" s="13" t="s">
        <v>27</v>
      </c>
      <c r="G4" s="155"/>
      <c r="H4" s="155"/>
      <c r="I4" s="13" t="s">
        <v>14</v>
      </c>
      <c r="J4" s="155" t="s">
        <v>17</v>
      </c>
      <c r="K4" s="155" t="s">
        <v>18</v>
      </c>
      <c r="L4" s="173"/>
      <c r="M4" s="155"/>
      <c r="N4" s="170"/>
    </row>
    <row r="5" spans="1:14" ht="13.5" customHeight="1">
      <c r="A5" s="165"/>
      <c r="B5" s="165"/>
      <c r="C5" s="165"/>
      <c r="D5" s="171"/>
      <c r="E5" s="156"/>
      <c r="F5" s="12" t="s">
        <v>28</v>
      </c>
      <c r="G5" s="156"/>
      <c r="H5" s="156"/>
      <c r="I5" s="12" t="s">
        <v>33</v>
      </c>
      <c r="J5" s="156"/>
      <c r="K5" s="156"/>
      <c r="L5" s="174"/>
      <c r="M5" s="156"/>
      <c r="N5" s="171"/>
    </row>
    <row r="6" spans="1:14" ht="13.5" customHeight="1">
      <c r="A6" s="14" t="s">
        <v>23</v>
      </c>
      <c r="B6" s="14"/>
      <c r="C6" s="14"/>
      <c r="D6" s="14" t="s">
        <v>34</v>
      </c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3.5" customHeight="1">
      <c r="A7" s="9"/>
      <c r="B7" s="9"/>
      <c r="C7" s="9"/>
      <c r="D7" s="72" t="s">
        <v>35</v>
      </c>
      <c r="E7" s="46"/>
      <c r="F7" s="46"/>
      <c r="G7" s="46"/>
      <c r="H7" s="46"/>
      <c r="I7" s="46"/>
      <c r="J7" s="46"/>
      <c r="K7" s="46"/>
      <c r="L7" s="46"/>
      <c r="M7" s="46"/>
      <c r="N7" s="89"/>
    </row>
    <row r="8" spans="1:14" ht="13.5" customHeight="1">
      <c r="A8" s="9"/>
      <c r="B8" s="9"/>
      <c r="C8" s="9"/>
      <c r="D8" s="72"/>
      <c r="E8" s="46"/>
      <c r="F8" s="46"/>
      <c r="G8" s="46"/>
      <c r="H8" s="46"/>
      <c r="I8" s="46"/>
      <c r="J8" s="46"/>
      <c r="K8" s="46"/>
      <c r="L8" s="46"/>
      <c r="M8" s="46"/>
      <c r="N8" s="89"/>
    </row>
    <row r="9" spans="1:14" ht="13.5" customHeight="1">
      <c r="A9" s="9"/>
      <c r="B9" s="9">
        <v>1</v>
      </c>
      <c r="C9" s="9"/>
      <c r="D9" s="74" t="s">
        <v>113</v>
      </c>
      <c r="E9" s="46"/>
      <c r="F9" s="46"/>
      <c r="G9" s="46"/>
      <c r="H9" s="46"/>
      <c r="I9" s="46"/>
      <c r="J9" s="46"/>
      <c r="K9" s="46"/>
      <c r="L9" s="46"/>
      <c r="M9" s="46"/>
      <c r="N9" s="90"/>
    </row>
    <row r="10" spans="1:14" ht="13.5" customHeight="1">
      <c r="A10" s="9"/>
      <c r="B10" s="9"/>
      <c r="C10" s="9"/>
      <c r="D10" s="74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3.5" customHeight="1">
      <c r="A11" s="9"/>
      <c r="B11" s="9"/>
      <c r="C11" s="9">
        <v>1</v>
      </c>
      <c r="D11" s="46" t="s">
        <v>117</v>
      </c>
      <c r="E11" s="46">
        <v>50000</v>
      </c>
      <c r="F11" s="46">
        <v>0</v>
      </c>
      <c r="G11" s="46">
        <f>+E11+F11</f>
        <v>50000</v>
      </c>
      <c r="H11" s="46">
        <f>34672.96+5092.1</f>
        <v>39765.06</v>
      </c>
      <c r="I11" s="46">
        <v>2059.2</v>
      </c>
      <c r="J11" s="46">
        <f>+H11+I11</f>
        <v>41824.259999999995</v>
      </c>
      <c r="K11" s="91"/>
      <c r="L11" s="42"/>
      <c r="M11" s="42">
        <f>+G11-J11</f>
        <v>8175.740000000005</v>
      </c>
      <c r="N11" s="89"/>
    </row>
    <row r="12" spans="1:14" ht="13.5" customHeight="1">
      <c r="A12" s="9"/>
      <c r="B12" s="9"/>
      <c r="C12" s="9">
        <v>2</v>
      </c>
      <c r="D12" s="46" t="s">
        <v>118</v>
      </c>
      <c r="E12" s="46">
        <v>150000</v>
      </c>
      <c r="F12" s="46">
        <v>0</v>
      </c>
      <c r="G12" s="46">
        <f>+E12+F12</f>
        <v>150000</v>
      </c>
      <c r="H12" s="46">
        <f>141402.98+3230.69</f>
        <v>144633.67</v>
      </c>
      <c r="I12" s="85">
        <v>14532.24</v>
      </c>
      <c r="J12" s="46">
        <f>+H12+I12</f>
        <v>159165.91</v>
      </c>
      <c r="K12" s="91"/>
      <c r="L12" s="42">
        <f>-G12+J12</f>
        <v>9165.910000000003</v>
      </c>
      <c r="M12" s="42"/>
      <c r="N12" s="89"/>
    </row>
    <row r="13" spans="1:14" ht="13.5" customHeight="1">
      <c r="A13" s="9"/>
      <c r="B13" s="9"/>
      <c r="C13" s="123" t="s">
        <v>116</v>
      </c>
      <c r="D13" s="46" t="s">
        <v>119</v>
      </c>
      <c r="E13" s="46" t="s">
        <v>127</v>
      </c>
      <c r="F13" s="46">
        <v>0</v>
      </c>
      <c r="G13" s="46" t="s">
        <v>127</v>
      </c>
      <c r="H13" s="46">
        <v>0</v>
      </c>
      <c r="I13" s="85">
        <v>0</v>
      </c>
      <c r="J13" s="46">
        <f>+H13+I13</f>
        <v>0</v>
      </c>
      <c r="K13" s="91"/>
      <c r="L13" s="42"/>
      <c r="M13" s="42">
        <v>0</v>
      </c>
      <c r="N13" s="89"/>
    </row>
    <row r="14" spans="1:14" ht="13.5" customHeight="1">
      <c r="A14" s="9"/>
      <c r="B14" s="9"/>
      <c r="C14" s="9">
        <v>5</v>
      </c>
      <c r="D14" s="46" t="s">
        <v>120</v>
      </c>
      <c r="E14" s="46">
        <v>882360</v>
      </c>
      <c r="F14" s="46">
        <v>0</v>
      </c>
      <c r="G14" s="46">
        <f>+E14+F14</f>
        <v>882360</v>
      </c>
      <c r="H14" s="46">
        <v>775741.5</v>
      </c>
      <c r="I14" s="85">
        <v>62500.5</v>
      </c>
      <c r="J14" s="46">
        <f>+H14+I14</f>
        <v>838242</v>
      </c>
      <c r="K14" s="91"/>
      <c r="L14" s="42"/>
      <c r="M14" s="42">
        <f>+G14-J14</f>
        <v>44118</v>
      </c>
      <c r="N14" s="89"/>
    </row>
    <row r="15" spans="1:14" ht="13.5" customHeight="1">
      <c r="A15" s="9"/>
      <c r="B15" s="9"/>
      <c r="C15" s="9">
        <v>6</v>
      </c>
      <c r="D15" s="46" t="s">
        <v>121</v>
      </c>
      <c r="E15" s="92">
        <v>105000</v>
      </c>
      <c r="F15" s="86">
        <v>0</v>
      </c>
      <c r="G15" s="92">
        <f>+E15+F15</f>
        <v>105000</v>
      </c>
      <c r="H15" s="92">
        <v>91912.08</v>
      </c>
      <c r="I15" s="86">
        <v>0</v>
      </c>
      <c r="J15" s="86">
        <f>+H15+I15</f>
        <v>91912.08</v>
      </c>
      <c r="K15" s="91"/>
      <c r="L15" s="103"/>
      <c r="M15" s="103">
        <f>+G15-J15</f>
        <v>13087.919999999998</v>
      </c>
      <c r="N15" s="89"/>
    </row>
    <row r="16" spans="1:14" ht="13.5" customHeight="1">
      <c r="A16" s="9"/>
      <c r="B16" s="9"/>
      <c r="C16" s="15"/>
      <c r="D16" s="16"/>
      <c r="E16" s="46">
        <f>SUM(E11:E15)</f>
        <v>1187360</v>
      </c>
      <c r="F16" s="46">
        <f aca="true" t="shared" si="0" ref="F16:M16">SUM(F11:F15)</f>
        <v>0</v>
      </c>
      <c r="G16" s="46">
        <f t="shared" si="0"/>
        <v>1187360</v>
      </c>
      <c r="H16" s="46">
        <f t="shared" si="0"/>
        <v>1052052.31</v>
      </c>
      <c r="I16" s="46">
        <f t="shared" si="0"/>
        <v>79091.94</v>
      </c>
      <c r="J16" s="46"/>
      <c r="K16" s="46">
        <f>SUM(J11:J15)</f>
        <v>1131144.25</v>
      </c>
      <c r="L16" s="46">
        <f t="shared" si="0"/>
        <v>9165.910000000003</v>
      </c>
      <c r="M16" s="46">
        <f t="shared" si="0"/>
        <v>65381.66</v>
      </c>
      <c r="N16" s="89"/>
    </row>
    <row r="17" spans="1:14" ht="13.5" customHeight="1">
      <c r="A17" s="9"/>
      <c r="B17" s="9"/>
      <c r="C17" s="15"/>
      <c r="D17" s="16"/>
      <c r="E17" s="46"/>
      <c r="F17" s="46"/>
      <c r="G17" s="46"/>
      <c r="H17" s="46"/>
      <c r="I17" s="46"/>
      <c r="J17" s="46"/>
      <c r="K17" s="91"/>
      <c r="L17" s="42"/>
      <c r="M17" s="42"/>
      <c r="N17" s="89"/>
    </row>
    <row r="18" spans="1:14" ht="13.5" customHeight="1">
      <c r="A18" s="9"/>
      <c r="B18" s="9">
        <v>2</v>
      </c>
      <c r="C18" s="9"/>
      <c r="D18" s="74" t="s">
        <v>122</v>
      </c>
      <c r="E18" s="46"/>
      <c r="F18" s="46"/>
      <c r="G18" s="46"/>
      <c r="H18" s="46"/>
      <c r="I18" s="46"/>
      <c r="J18" s="46"/>
      <c r="K18" s="91"/>
      <c r="L18" s="42"/>
      <c r="M18" s="42"/>
      <c r="N18" s="89"/>
    </row>
    <row r="19" spans="1:14" ht="13.5" customHeight="1">
      <c r="A19" s="9"/>
      <c r="B19" s="9"/>
      <c r="C19" s="9"/>
      <c r="D19" s="74"/>
      <c r="E19" s="46"/>
      <c r="F19" s="46"/>
      <c r="G19" s="46"/>
      <c r="H19" s="46"/>
      <c r="I19" s="46"/>
      <c r="J19" s="46"/>
      <c r="K19" s="91"/>
      <c r="L19" s="42"/>
      <c r="M19" s="42"/>
      <c r="N19" s="89"/>
    </row>
    <row r="20" spans="1:14" ht="13.5" customHeight="1">
      <c r="A20" s="9"/>
      <c r="B20" s="9"/>
      <c r="C20" s="9">
        <v>1</v>
      </c>
      <c r="D20" s="46" t="s">
        <v>123</v>
      </c>
      <c r="E20" s="85">
        <v>0</v>
      </c>
      <c r="F20" s="46">
        <v>0</v>
      </c>
      <c r="G20" s="85">
        <f>+E20+F20</f>
        <v>0</v>
      </c>
      <c r="H20" s="85">
        <v>0</v>
      </c>
      <c r="I20" s="85">
        <v>0</v>
      </c>
      <c r="J20" s="46">
        <f>+H20+I20</f>
        <v>0</v>
      </c>
      <c r="K20" s="91"/>
      <c r="L20" s="42">
        <f>+J20</f>
        <v>0</v>
      </c>
      <c r="M20" s="42"/>
      <c r="N20" s="89"/>
    </row>
    <row r="21" spans="1:14" ht="13.5" customHeight="1">
      <c r="A21" s="9"/>
      <c r="B21" s="9"/>
      <c r="C21" s="9">
        <v>2</v>
      </c>
      <c r="D21" s="46" t="s">
        <v>124</v>
      </c>
      <c r="E21" s="92">
        <v>2000</v>
      </c>
      <c r="F21" s="86">
        <v>0</v>
      </c>
      <c r="G21" s="92">
        <f>+E21+F21</f>
        <v>2000</v>
      </c>
      <c r="H21" s="92">
        <v>0</v>
      </c>
      <c r="I21" s="92">
        <v>0</v>
      </c>
      <c r="J21" s="92">
        <f>+H21+I21</f>
        <v>0</v>
      </c>
      <c r="K21" s="91"/>
      <c r="L21" s="103">
        <f>+J21</f>
        <v>0</v>
      </c>
      <c r="M21" s="103">
        <f>+G21-J21</f>
        <v>2000</v>
      </c>
      <c r="N21" s="89"/>
    </row>
    <row r="22" spans="1:14" ht="13.5" customHeight="1">
      <c r="A22" s="9"/>
      <c r="B22" s="9"/>
      <c r="C22" s="15"/>
      <c r="D22" s="16"/>
      <c r="E22" s="85">
        <f>SUM(E20:E21)</f>
        <v>2000</v>
      </c>
      <c r="F22" s="85">
        <f aca="true" t="shared" si="1" ref="F22:M22">SUM(F20:F21)</f>
        <v>0</v>
      </c>
      <c r="G22" s="85">
        <f t="shared" si="1"/>
        <v>2000</v>
      </c>
      <c r="H22" s="85">
        <f t="shared" si="1"/>
        <v>0</v>
      </c>
      <c r="I22" s="85">
        <f t="shared" si="1"/>
        <v>0</v>
      </c>
      <c r="J22" s="85"/>
      <c r="K22" s="85">
        <f>SUM(J20:J21)</f>
        <v>0</v>
      </c>
      <c r="L22" s="85">
        <f t="shared" si="1"/>
        <v>0</v>
      </c>
      <c r="M22" s="85">
        <f t="shared" si="1"/>
        <v>2000</v>
      </c>
      <c r="N22" s="89"/>
    </row>
    <row r="23" spans="1:14" ht="13.5" customHeight="1">
      <c r="A23" s="9"/>
      <c r="B23" s="9"/>
      <c r="C23" s="15"/>
      <c r="D23" s="16"/>
      <c r="E23" s="85"/>
      <c r="F23" s="85"/>
      <c r="G23" s="85"/>
      <c r="H23" s="85"/>
      <c r="I23" s="85"/>
      <c r="J23" s="46"/>
      <c r="K23" s="46"/>
      <c r="L23" s="85"/>
      <c r="M23" s="85"/>
      <c r="N23" s="89"/>
    </row>
    <row r="24" spans="1:14" ht="13.5" customHeight="1">
      <c r="A24" s="9"/>
      <c r="B24" s="9">
        <v>3</v>
      </c>
      <c r="C24" s="9"/>
      <c r="D24" s="74" t="s">
        <v>125</v>
      </c>
      <c r="E24" s="46"/>
      <c r="F24" s="46"/>
      <c r="G24" s="46"/>
      <c r="H24" s="46"/>
      <c r="I24" s="46"/>
      <c r="J24" s="46"/>
      <c r="K24" s="91"/>
      <c r="L24" s="42"/>
      <c r="M24" s="42"/>
      <c r="N24" s="89"/>
    </row>
    <row r="25" spans="1:14" ht="13.5" customHeight="1">
      <c r="A25" s="9"/>
      <c r="B25" s="9"/>
      <c r="C25" s="9">
        <v>1</v>
      </c>
      <c r="D25" s="124" t="s">
        <v>126</v>
      </c>
      <c r="E25" s="46" t="s">
        <v>127</v>
      </c>
      <c r="F25" s="46">
        <v>0</v>
      </c>
      <c r="G25" s="46" t="s">
        <v>127</v>
      </c>
      <c r="H25" s="46">
        <v>0</v>
      </c>
      <c r="I25" s="46">
        <v>0</v>
      </c>
      <c r="J25" s="46">
        <f>+H25+I25</f>
        <v>0</v>
      </c>
      <c r="K25" s="46"/>
      <c r="L25" s="46"/>
      <c r="M25" s="46"/>
      <c r="N25" s="127"/>
    </row>
    <row r="26" spans="1:14" ht="13.5" customHeight="1">
      <c r="A26" s="9"/>
      <c r="B26" s="9"/>
      <c r="C26" s="15"/>
      <c r="D26" s="125"/>
      <c r="E26" s="46"/>
      <c r="F26" s="46"/>
      <c r="G26" s="46"/>
      <c r="H26" s="46"/>
      <c r="I26" s="46"/>
      <c r="J26" s="46"/>
      <c r="K26" s="46"/>
      <c r="L26" s="46"/>
      <c r="M26" s="46"/>
      <c r="N26" s="127"/>
    </row>
    <row r="27" spans="1:14" ht="13.5" customHeight="1">
      <c r="A27" s="9"/>
      <c r="B27" s="9">
        <v>4</v>
      </c>
      <c r="C27" s="9"/>
      <c r="D27" s="126" t="s">
        <v>128</v>
      </c>
      <c r="E27" s="46"/>
      <c r="F27" s="46"/>
      <c r="G27" s="46"/>
      <c r="H27" s="46"/>
      <c r="I27" s="46"/>
      <c r="J27" s="46"/>
      <c r="K27" s="46"/>
      <c r="L27" s="46"/>
      <c r="M27" s="46"/>
      <c r="N27" s="127"/>
    </row>
    <row r="28" spans="1:14" ht="13.5" customHeight="1">
      <c r="A28" s="9"/>
      <c r="B28" s="9"/>
      <c r="C28" s="9">
        <v>1</v>
      </c>
      <c r="D28" s="124" t="s">
        <v>129</v>
      </c>
      <c r="E28" s="46" t="s">
        <v>127</v>
      </c>
      <c r="F28" s="46">
        <v>0</v>
      </c>
      <c r="G28" s="46" t="s">
        <v>127</v>
      </c>
      <c r="H28" s="46">
        <v>0</v>
      </c>
      <c r="I28" s="46">
        <v>0</v>
      </c>
      <c r="J28" s="46">
        <f>+H28+I28</f>
        <v>0</v>
      </c>
      <c r="K28" s="46"/>
      <c r="L28" s="46"/>
      <c r="M28" s="46"/>
      <c r="N28" s="127"/>
    </row>
    <row r="29" spans="1:14" ht="13.5" customHeight="1">
      <c r="A29" s="9"/>
      <c r="B29" s="9"/>
      <c r="C29" s="9"/>
      <c r="D29" s="124"/>
      <c r="E29" s="46"/>
      <c r="F29" s="46"/>
      <c r="G29" s="46"/>
      <c r="H29" s="46"/>
      <c r="I29" s="46"/>
      <c r="J29" s="46"/>
      <c r="K29" s="46"/>
      <c r="L29" s="46"/>
      <c r="M29" s="46"/>
      <c r="N29" s="127"/>
    </row>
    <row r="30" spans="1:14" ht="13.5" customHeight="1">
      <c r="A30" s="9"/>
      <c r="B30" s="9">
        <v>5</v>
      </c>
      <c r="C30" s="9"/>
      <c r="D30" s="126" t="s">
        <v>130</v>
      </c>
      <c r="E30" s="46"/>
      <c r="F30" s="46"/>
      <c r="G30" s="46"/>
      <c r="H30" s="46"/>
      <c r="I30" s="46"/>
      <c r="J30" s="46"/>
      <c r="K30" s="46"/>
      <c r="L30" s="46"/>
      <c r="M30" s="46"/>
      <c r="N30" s="127"/>
    </row>
    <row r="31" spans="1:14" ht="13.5" customHeight="1">
      <c r="A31" s="9"/>
      <c r="B31" s="9"/>
      <c r="C31" s="9">
        <v>1</v>
      </c>
      <c r="D31" s="124" t="s">
        <v>131</v>
      </c>
      <c r="E31" s="46" t="s">
        <v>127</v>
      </c>
      <c r="F31" s="46">
        <v>0</v>
      </c>
      <c r="G31" s="46" t="s">
        <v>127</v>
      </c>
      <c r="H31" s="46">
        <v>0</v>
      </c>
      <c r="I31" s="46">
        <v>0</v>
      </c>
      <c r="J31" s="46">
        <f>+H31+I31</f>
        <v>0</v>
      </c>
      <c r="K31" s="46"/>
      <c r="L31" s="46"/>
      <c r="M31" s="46"/>
      <c r="N31" s="127"/>
    </row>
    <row r="32" spans="1:14" ht="13.5" customHeight="1">
      <c r="A32" s="9"/>
      <c r="B32" s="9"/>
      <c r="C32" s="9"/>
      <c r="D32" s="124"/>
      <c r="E32" s="46"/>
      <c r="F32" s="46"/>
      <c r="G32" s="46"/>
      <c r="H32" s="46"/>
      <c r="I32" s="46"/>
      <c r="J32" s="46"/>
      <c r="K32" s="46"/>
      <c r="L32" s="46"/>
      <c r="M32" s="46"/>
      <c r="N32" s="127"/>
    </row>
    <row r="33" spans="1:14" ht="13.5" customHeight="1">
      <c r="A33" s="9"/>
      <c r="B33" s="9">
        <v>6</v>
      </c>
      <c r="C33" s="9"/>
      <c r="D33" s="126" t="s">
        <v>132</v>
      </c>
      <c r="E33" s="46"/>
      <c r="F33" s="46"/>
      <c r="G33" s="46"/>
      <c r="H33" s="46"/>
      <c r="I33" s="46"/>
      <c r="J33" s="46"/>
      <c r="K33" s="46"/>
      <c r="L33" s="46"/>
      <c r="M33" s="46"/>
      <c r="N33" s="127"/>
    </row>
    <row r="34" spans="1:14" ht="13.5" customHeight="1">
      <c r="A34" s="9"/>
      <c r="B34" s="9"/>
      <c r="C34" s="9">
        <v>1</v>
      </c>
      <c r="D34" s="124" t="s">
        <v>133</v>
      </c>
      <c r="E34" s="86">
        <v>0</v>
      </c>
      <c r="F34" s="86">
        <v>0</v>
      </c>
      <c r="G34" s="86">
        <v>0</v>
      </c>
      <c r="H34" s="86">
        <v>10199</v>
      </c>
      <c r="I34" s="86">
        <v>0</v>
      </c>
      <c r="J34" s="86">
        <f>+H34+I34</f>
        <v>10199</v>
      </c>
      <c r="K34" s="46"/>
      <c r="L34" s="103">
        <f>+J34</f>
        <v>10199</v>
      </c>
      <c r="M34" s="86"/>
      <c r="N34" s="127"/>
    </row>
    <row r="35" spans="1:14" ht="13.5" customHeight="1">
      <c r="A35" s="9"/>
      <c r="B35" s="9"/>
      <c r="C35" s="15"/>
      <c r="D35" s="16"/>
      <c r="E35" s="46">
        <f>SUM(E33:E34)</f>
        <v>0</v>
      </c>
      <c r="F35" s="46">
        <f>SUM(F33:F34)</f>
        <v>0</v>
      </c>
      <c r="G35" s="46">
        <f>SUM(G33:G34)</f>
        <v>0</v>
      </c>
      <c r="H35" s="46">
        <f>SUM(H33:H34)</f>
        <v>10199</v>
      </c>
      <c r="I35" s="46">
        <f>SUM(I33:I34)</f>
        <v>0</v>
      </c>
      <c r="J35" s="46"/>
      <c r="K35" s="46">
        <f>SUM(J33:J34)</f>
        <v>10199</v>
      </c>
      <c r="L35" s="46">
        <f>SUM(L33:L34)</f>
        <v>10199</v>
      </c>
      <c r="M35" s="46">
        <f>SUM(M33:M34)</f>
        <v>0</v>
      </c>
      <c r="N35" s="89"/>
    </row>
    <row r="36" spans="1:14" ht="13.5" customHeight="1">
      <c r="A36" s="9"/>
      <c r="B36" s="9">
        <v>7</v>
      </c>
      <c r="C36" s="15"/>
      <c r="D36" s="110" t="s">
        <v>91</v>
      </c>
      <c r="E36" s="46"/>
      <c r="F36" s="46"/>
      <c r="G36" s="46"/>
      <c r="H36" s="46"/>
      <c r="I36" s="46"/>
      <c r="J36" s="46"/>
      <c r="K36" s="91"/>
      <c r="L36" s="42"/>
      <c r="M36" s="42"/>
      <c r="N36" s="89"/>
    </row>
    <row r="37" spans="1:14" ht="13.5" customHeight="1">
      <c r="A37" s="9"/>
      <c r="B37" s="9"/>
      <c r="C37" s="15"/>
      <c r="D37" s="110"/>
      <c r="E37" s="46"/>
      <c r="F37" s="46"/>
      <c r="G37" s="46"/>
      <c r="H37" s="46"/>
      <c r="I37" s="46"/>
      <c r="J37" s="46"/>
      <c r="K37" s="91"/>
      <c r="L37" s="42"/>
      <c r="M37" s="42"/>
      <c r="N37" s="89"/>
    </row>
    <row r="38" spans="1:14" ht="13.5" customHeight="1">
      <c r="A38" s="9"/>
      <c r="B38" s="9"/>
      <c r="C38" s="9">
        <v>1</v>
      </c>
      <c r="D38" s="46" t="s">
        <v>134</v>
      </c>
      <c r="E38" s="85">
        <v>5000</v>
      </c>
      <c r="F38" s="46">
        <v>0</v>
      </c>
      <c r="G38" s="85">
        <f>+E38+F38</f>
        <v>5000</v>
      </c>
      <c r="H38" s="85">
        <f>1079.78+23.72+498.94</f>
        <v>1602.44</v>
      </c>
      <c r="I38" s="85">
        <v>0</v>
      </c>
      <c r="J38" s="85">
        <f>+H38+I38</f>
        <v>1602.44</v>
      </c>
      <c r="K38" s="93"/>
      <c r="L38" s="42"/>
      <c r="M38" s="46">
        <f>+G38-J38</f>
        <v>3397.56</v>
      </c>
      <c r="N38" s="89"/>
    </row>
    <row r="39" spans="1:14" ht="13.5" customHeight="1" thickBot="1">
      <c r="A39" s="9"/>
      <c r="B39" s="9"/>
      <c r="C39" s="9">
        <v>2</v>
      </c>
      <c r="D39" s="46" t="s">
        <v>135</v>
      </c>
      <c r="E39" s="86" t="s">
        <v>127</v>
      </c>
      <c r="F39" s="86">
        <v>0</v>
      </c>
      <c r="G39" s="86" t="s">
        <v>127</v>
      </c>
      <c r="H39" s="86">
        <v>0</v>
      </c>
      <c r="I39" s="86">
        <v>0</v>
      </c>
      <c r="J39" s="86">
        <f>+I39+H39</f>
        <v>0</v>
      </c>
      <c r="K39" s="85"/>
      <c r="L39" s="103"/>
      <c r="M39" s="109"/>
      <c r="N39" s="89"/>
    </row>
    <row r="40" spans="1:14" ht="13.5" customHeight="1">
      <c r="A40" s="9"/>
      <c r="B40" s="9"/>
      <c r="C40" s="9"/>
      <c r="D40" s="46"/>
      <c r="E40" s="46">
        <f>SUM(E38:E39)</f>
        <v>5000</v>
      </c>
      <c r="F40" s="46">
        <f>SUM(F38:F39)</f>
        <v>0</v>
      </c>
      <c r="G40" s="46">
        <f>SUM(G38:G39)</f>
        <v>5000</v>
      </c>
      <c r="H40" s="46">
        <f>SUM(H38:H39)</f>
        <v>1602.44</v>
      </c>
      <c r="I40" s="46">
        <f>SUM(I38:I39)</f>
        <v>0</v>
      </c>
      <c r="J40" s="46"/>
      <c r="K40" s="46">
        <f>SUM(J38:J39)</f>
        <v>1602.44</v>
      </c>
      <c r="L40" s="46">
        <f>SUM(L38:L39)</f>
        <v>0</v>
      </c>
      <c r="M40" s="46">
        <f>SUM(M38:M39)</f>
        <v>3397.56</v>
      </c>
      <c r="N40" s="89"/>
    </row>
    <row r="41" spans="1:14" ht="13.5" customHeight="1">
      <c r="A41" s="9"/>
      <c r="B41" s="9"/>
      <c r="C41" s="15"/>
      <c r="D41" s="16"/>
      <c r="E41" s="46"/>
      <c r="F41" s="46"/>
      <c r="G41" s="46"/>
      <c r="H41" s="46"/>
      <c r="I41" s="46"/>
      <c r="J41" s="46"/>
      <c r="K41" s="46"/>
      <c r="L41" s="42"/>
      <c r="M41" s="42"/>
      <c r="N41" s="89"/>
    </row>
    <row r="42" spans="1:14" ht="13.5" customHeight="1">
      <c r="A42" s="9"/>
      <c r="B42" s="9">
        <v>8</v>
      </c>
      <c r="C42" s="9"/>
      <c r="D42" s="74" t="s">
        <v>37</v>
      </c>
      <c r="E42" s="46"/>
      <c r="F42" s="46"/>
      <c r="G42" s="46"/>
      <c r="H42" s="46"/>
      <c r="I42" s="46"/>
      <c r="J42" s="46"/>
      <c r="K42" s="46"/>
      <c r="L42" s="42"/>
      <c r="M42" s="42"/>
      <c r="N42" s="89"/>
    </row>
    <row r="43" spans="1:14" ht="13.5" customHeight="1">
      <c r="A43" s="9"/>
      <c r="B43" s="9"/>
      <c r="C43" s="9"/>
      <c r="D43" s="74"/>
      <c r="E43" s="46"/>
      <c r="F43" s="46"/>
      <c r="G43" s="46"/>
      <c r="H43" s="46"/>
      <c r="I43" s="46"/>
      <c r="J43" s="46"/>
      <c r="K43" s="46"/>
      <c r="L43" s="42"/>
      <c r="M43" s="42"/>
      <c r="N43" s="89"/>
    </row>
    <row r="44" spans="1:14" ht="13.5" customHeight="1">
      <c r="A44" s="9"/>
      <c r="B44" s="9"/>
      <c r="C44" s="9">
        <v>1</v>
      </c>
      <c r="D44" s="18" t="s">
        <v>136</v>
      </c>
      <c r="E44" s="85" t="s">
        <v>127</v>
      </c>
      <c r="F44" s="46">
        <v>0</v>
      </c>
      <c r="G44" s="46" t="s">
        <v>127</v>
      </c>
      <c r="H44" s="46">
        <v>0</v>
      </c>
      <c r="I44" s="46">
        <v>0</v>
      </c>
      <c r="J44" s="46">
        <f>+H44+I44</f>
        <v>0</v>
      </c>
      <c r="K44" s="46"/>
      <c r="L44" s="42"/>
      <c r="M44" s="42"/>
      <c r="N44" s="89"/>
    </row>
    <row r="45" spans="1:14" ht="13.5" customHeight="1">
      <c r="A45" s="9"/>
      <c r="B45" s="9"/>
      <c r="C45" s="9">
        <v>2</v>
      </c>
      <c r="D45" s="46" t="s">
        <v>137</v>
      </c>
      <c r="E45" s="85" t="s">
        <v>127</v>
      </c>
      <c r="F45" s="46">
        <v>0</v>
      </c>
      <c r="G45" s="46" t="s">
        <v>127</v>
      </c>
      <c r="H45" s="46">
        <v>0</v>
      </c>
      <c r="I45" s="46">
        <v>0</v>
      </c>
      <c r="J45" s="46">
        <f>+H45+I45</f>
        <v>0</v>
      </c>
      <c r="K45" s="46"/>
      <c r="L45" s="42"/>
      <c r="M45" s="42"/>
      <c r="N45" s="89"/>
    </row>
    <row r="46" spans="1:14" ht="13.5" customHeight="1">
      <c r="A46" s="9"/>
      <c r="B46" s="9"/>
      <c r="C46" s="9"/>
      <c r="D46" s="46"/>
      <c r="E46" s="46"/>
      <c r="F46" s="46"/>
      <c r="G46" s="46"/>
      <c r="H46" s="46"/>
      <c r="I46" s="46"/>
      <c r="J46" s="46"/>
      <c r="K46" s="46"/>
      <c r="L46" s="42"/>
      <c r="M46" s="42"/>
      <c r="N46" s="89"/>
    </row>
    <row r="47" spans="1:14" ht="13.5" customHeight="1">
      <c r="A47" s="9"/>
      <c r="B47" s="9"/>
      <c r="C47" s="9"/>
      <c r="D47" s="46"/>
      <c r="E47" s="46"/>
      <c r="F47" s="46"/>
      <c r="G47" s="46"/>
      <c r="H47" s="46"/>
      <c r="I47" s="46"/>
      <c r="J47" s="46"/>
      <c r="K47" s="46"/>
      <c r="L47" s="42"/>
      <c r="M47" s="42"/>
      <c r="N47" s="89"/>
    </row>
    <row r="48" spans="1:14" ht="13.5" customHeight="1">
      <c r="A48" s="9"/>
      <c r="B48" s="9"/>
      <c r="C48" s="9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89"/>
    </row>
    <row r="49" spans="1:14" ht="13.5" customHeight="1">
      <c r="A49" s="9"/>
      <c r="B49" s="9"/>
      <c r="C49" s="9"/>
      <c r="D49" s="10"/>
      <c r="E49" s="46"/>
      <c r="F49" s="46"/>
      <c r="G49" s="46"/>
      <c r="H49" s="46"/>
      <c r="I49" s="46"/>
      <c r="J49" s="46"/>
      <c r="K49" s="46"/>
      <c r="L49" s="46"/>
      <c r="M49" s="46"/>
      <c r="N49" s="89"/>
    </row>
    <row r="50" spans="1:14" ht="13.5" customHeight="1">
      <c r="A50" s="9"/>
      <c r="B50" s="10"/>
      <c r="C50" s="10"/>
      <c r="D50" s="10"/>
      <c r="E50" s="46"/>
      <c r="F50" s="46"/>
      <c r="G50" s="46"/>
      <c r="H50" s="46"/>
      <c r="I50" s="46"/>
      <c r="J50" s="46"/>
      <c r="K50" s="46"/>
      <c r="L50" s="42"/>
      <c r="M50" s="42"/>
      <c r="N50" s="89"/>
    </row>
    <row r="51" spans="1:14" ht="13.5" customHeight="1">
      <c r="A51" s="17"/>
      <c r="B51" s="17"/>
      <c r="C51" s="17"/>
      <c r="D51" s="11"/>
      <c r="E51" s="86"/>
      <c r="F51" s="86"/>
      <c r="G51" s="86"/>
      <c r="H51" s="86"/>
      <c r="I51" s="86"/>
      <c r="J51" s="86"/>
      <c r="K51" s="86"/>
      <c r="L51" s="103"/>
      <c r="M51" s="103"/>
      <c r="N51" s="94"/>
    </row>
    <row r="52" spans="1:14" ht="13.5" customHeight="1">
      <c r="A52" s="177" t="s">
        <v>38</v>
      </c>
      <c r="B52" s="178"/>
      <c r="C52" s="178"/>
      <c r="D52" s="178"/>
      <c r="E52" s="95">
        <f aca="true" t="shared" si="2" ref="E52:M52">+E49+E40+E26+E22+E16+E35</f>
        <v>1194360</v>
      </c>
      <c r="F52" s="95">
        <f t="shared" si="2"/>
        <v>0</v>
      </c>
      <c r="G52" s="95">
        <f t="shared" si="2"/>
        <v>1194360</v>
      </c>
      <c r="H52" s="95">
        <f t="shared" si="2"/>
        <v>1063853.75</v>
      </c>
      <c r="I52" s="95">
        <f t="shared" si="2"/>
        <v>79091.94</v>
      </c>
      <c r="J52" s="95">
        <f t="shared" si="2"/>
        <v>0</v>
      </c>
      <c r="K52" s="95">
        <f t="shared" si="2"/>
        <v>1142945.69</v>
      </c>
      <c r="L52" s="95">
        <f t="shared" si="2"/>
        <v>19364.910000000003</v>
      </c>
      <c r="M52" s="95">
        <f t="shared" si="2"/>
        <v>70779.22</v>
      </c>
      <c r="N52" s="96"/>
    </row>
    <row r="53" spans="1:14" ht="13.5" customHeight="1">
      <c r="A53" s="14" t="s">
        <v>41</v>
      </c>
      <c r="B53" s="14"/>
      <c r="C53" s="14"/>
      <c r="D53" s="14" t="s">
        <v>39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1:14" ht="13.5" customHeight="1">
      <c r="A54" s="9"/>
      <c r="B54" s="9"/>
      <c r="C54" s="9"/>
      <c r="D54" s="10"/>
      <c r="E54" s="46"/>
      <c r="F54" s="46"/>
      <c r="G54" s="46"/>
      <c r="H54" s="46"/>
      <c r="I54" s="46"/>
      <c r="J54" s="46"/>
      <c r="K54" s="46"/>
      <c r="L54" s="46"/>
      <c r="M54" s="46"/>
      <c r="N54" s="89"/>
    </row>
    <row r="55" spans="1:14" ht="13.5" customHeight="1">
      <c r="A55" s="9"/>
      <c r="B55" s="9"/>
      <c r="C55" s="9"/>
      <c r="D55" s="72" t="s">
        <v>40</v>
      </c>
      <c r="E55" s="46"/>
      <c r="F55" s="46"/>
      <c r="G55" s="46"/>
      <c r="H55" s="46"/>
      <c r="I55" s="46"/>
      <c r="J55" s="46"/>
      <c r="K55" s="46"/>
      <c r="L55" s="46"/>
      <c r="M55" s="46"/>
      <c r="N55" s="89"/>
    </row>
    <row r="56" spans="1:14" ht="13.5" customHeight="1">
      <c r="A56" s="9"/>
      <c r="B56" s="9"/>
      <c r="C56" s="9"/>
      <c r="D56" s="10"/>
      <c r="E56" s="46"/>
      <c r="F56" s="46"/>
      <c r="G56" s="46"/>
      <c r="H56" s="46"/>
      <c r="I56" s="46"/>
      <c r="J56" s="46"/>
      <c r="K56" s="46"/>
      <c r="L56" s="46"/>
      <c r="M56" s="46"/>
      <c r="N56" s="89"/>
    </row>
    <row r="57" spans="1:14" ht="13.5" customHeight="1">
      <c r="A57" s="9"/>
      <c r="B57" s="9">
        <v>9</v>
      </c>
      <c r="C57" s="9"/>
      <c r="D57" s="74" t="s">
        <v>139</v>
      </c>
      <c r="E57" s="46"/>
      <c r="F57" s="46"/>
      <c r="G57" s="46"/>
      <c r="H57" s="46"/>
      <c r="I57" s="46"/>
      <c r="J57" s="46"/>
      <c r="K57" s="46"/>
      <c r="L57" s="46"/>
      <c r="M57" s="46"/>
      <c r="N57" s="89"/>
    </row>
    <row r="58" spans="1:14" ht="13.5" customHeight="1">
      <c r="A58" s="9"/>
      <c r="B58" s="9"/>
      <c r="C58" s="9">
        <v>1</v>
      </c>
      <c r="D58" s="10" t="s">
        <v>140</v>
      </c>
      <c r="E58" s="46" t="s">
        <v>127</v>
      </c>
      <c r="F58" s="46"/>
      <c r="G58" s="46" t="s">
        <v>127</v>
      </c>
      <c r="H58" s="46"/>
      <c r="I58" s="46"/>
      <c r="J58" s="46"/>
      <c r="K58" s="46"/>
      <c r="L58" s="46"/>
      <c r="M58" s="46"/>
      <c r="N58" s="89"/>
    </row>
    <row r="59" spans="1:14" ht="13.5" customHeight="1">
      <c r="A59" s="9"/>
      <c r="B59" s="9"/>
      <c r="C59" s="9"/>
      <c r="D59" s="10"/>
      <c r="E59" s="85"/>
      <c r="F59" s="46"/>
      <c r="G59" s="46"/>
      <c r="H59" s="46"/>
      <c r="I59" s="46"/>
      <c r="J59" s="46"/>
      <c r="K59" s="46"/>
      <c r="L59" s="42"/>
      <c r="M59" s="46"/>
      <c r="N59" s="89"/>
    </row>
    <row r="60" spans="1:14" ht="13.5" customHeight="1">
      <c r="A60" s="9"/>
      <c r="B60" s="9">
        <v>10</v>
      </c>
      <c r="C60" s="9"/>
      <c r="D60" s="74" t="s">
        <v>141</v>
      </c>
      <c r="E60" s="46"/>
      <c r="F60" s="46"/>
      <c r="G60" s="46"/>
      <c r="H60" s="46"/>
      <c r="I60" s="46"/>
      <c r="J60" s="46"/>
      <c r="K60" s="46"/>
      <c r="L60" s="46"/>
      <c r="M60" s="46"/>
      <c r="N60" s="89"/>
    </row>
    <row r="61" spans="1:14" ht="13.5" customHeight="1">
      <c r="A61" s="9"/>
      <c r="B61" s="9"/>
      <c r="C61" s="9"/>
      <c r="D61" s="10"/>
      <c r="E61" s="46"/>
      <c r="F61" s="46"/>
      <c r="G61" s="46"/>
      <c r="H61" s="46"/>
      <c r="I61" s="46"/>
      <c r="J61" s="46"/>
      <c r="K61" s="46"/>
      <c r="L61" s="46"/>
      <c r="M61" s="46"/>
      <c r="N61" s="89"/>
    </row>
    <row r="62" spans="1:14" ht="13.5" customHeight="1">
      <c r="A62" s="9"/>
      <c r="B62" s="9"/>
      <c r="C62" s="9">
        <v>1</v>
      </c>
      <c r="D62" s="10" t="s">
        <v>138</v>
      </c>
      <c r="E62" s="86">
        <v>700000</v>
      </c>
      <c r="F62" s="92">
        <v>0</v>
      </c>
      <c r="G62" s="92">
        <f>+E62+F62</f>
        <v>700000</v>
      </c>
      <c r="H62" s="86">
        <v>0</v>
      </c>
      <c r="I62" s="86">
        <v>0</v>
      </c>
      <c r="J62" s="86"/>
      <c r="K62" s="46"/>
      <c r="L62" s="103"/>
      <c r="M62" s="103">
        <f>+G62-J62</f>
        <v>700000</v>
      </c>
      <c r="N62" s="89"/>
    </row>
    <row r="63" spans="1:14" ht="13.5" customHeight="1">
      <c r="A63" s="9"/>
      <c r="B63" s="9"/>
      <c r="C63" s="9"/>
      <c r="D63" s="10"/>
      <c r="E63" s="46">
        <f>SUM(E62:E62)</f>
        <v>700000</v>
      </c>
      <c r="F63" s="46">
        <f>SUM(F62:F62)</f>
        <v>0</v>
      </c>
      <c r="G63" s="46">
        <f aca="true" t="shared" si="3" ref="G63:M63">SUM(G62:G62)</f>
        <v>700000</v>
      </c>
      <c r="H63" s="46">
        <f t="shared" si="3"/>
        <v>0</v>
      </c>
      <c r="I63" s="46">
        <f t="shared" si="3"/>
        <v>0</v>
      </c>
      <c r="J63" s="46"/>
      <c r="K63" s="46">
        <f>+J62</f>
        <v>0</v>
      </c>
      <c r="L63" s="46">
        <f t="shared" si="3"/>
        <v>0</v>
      </c>
      <c r="M63" s="46">
        <f t="shared" si="3"/>
        <v>700000</v>
      </c>
      <c r="N63" s="89"/>
    </row>
    <row r="64" spans="1:14" ht="13.5" customHeight="1">
      <c r="A64" s="9"/>
      <c r="B64" s="9"/>
      <c r="C64" s="9"/>
      <c r="D64" s="10"/>
      <c r="E64" s="46"/>
      <c r="F64" s="46"/>
      <c r="G64" s="46"/>
      <c r="H64" s="46"/>
      <c r="I64" s="46"/>
      <c r="J64" s="46"/>
      <c r="K64" s="46"/>
      <c r="L64" s="46"/>
      <c r="M64" s="46"/>
      <c r="N64" s="89"/>
    </row>
    <row r="65" spans="1:14" ht="13.5" customHeight="1">
      <c r="A65" s="9"/>
      <c r="B65" s="9"/>
      <c r="C65" s="9"/>
      <c r="D65" s="10"/>
      <c r="E65" s="46"/>
      <c r="F65" s="46"/>
      <c r="G65" s="46"/>
      <c r="H65" s="46"/>
      <c r="I65" s="46"/>
      <c r="J65" s="46"/>
      <c r="K65" s="46"/>
      <c r="L65" s="46"/>
      <c r="M65" s="46"/>
      <c r="N65" s="89"/>
    </row>
    <row r="66" spans="1:14" ht="13.5" customHeight="1">
      <c r="A66" s="9"/>
      <c r="B66" s="9"/>
      <c r="C66" s="9"/>
      <c r="D66" s="10"/>
      <c r="E66" s="46"/>
      <c r="F66" s="46"/>
      <c r="G66" s="46"/>
      <c r="H66" s="46"/>
      <c r="I66" s="46"/>
      <c r="J66" s="46"/>
      <c r="K66" s="46"/>
      <c r="L66" s="46"/>
      <c r="M66" s="46"/>
      <c r="N66" s="89"/>
    </row>
    <row r="67" spans="1:14" ht="13.5" customHeight="1">
      <c r="A67" s="9"/>
      <c r="B67" s="9"/>
      <c r="C67" s="9"/>
      <c r="D67" s="10"/>
      <c r="E67" s="46"/>
      <c r="F67" s="46"/>
      <c r="G67" s="46"/>
      <c r="H67" s="46"/>
      <c r="I67" s="46"/>
      <c r="J67" s="46"/>
      <c r="K67" s="46"/>
      <c r="L67" s="46"/>
      <c r="M67" s="46"/>
      <c r="N67" s="89"/>
    </row>
    <row r="68" spans="1:14" ht="13.5" customHeight="1">
      <c r="A68" s="9"/>
      <c r="B68" s="9"/>
      <c r="C68" s="9"/>
      <c r="D68" s="10"/>
      <c r="E68" s="46"/>
      <c r="F68" s="46"/>
      <c r="G68" s="46"/>
      <c r="H68" s="46"/>
      <c r="I68" s="46"/>
      <c r="J68" s="46"/>
      <c r="K68" s="46"/>
      <c r="L68" s="46"/>
      <c r="M68" s="46"/>
      <c r="N68" s="89"/>
    </row>
    <row r="69" spans="1:14" ht="13.5" customHeight="1">
      <c r="A69" s="9"/>
      <c r="B69" s="9"/>
      <c r="C69" s="9"/>
      <c r="D69" s="10"/>
      <c r="E69" s="46"/>
      <c r="F69" s="46"/>
      <c r="G69" s="46"/>
      <c r="H69" s="46"/>
      <c r="I69" s="46"/>
      <c r="J69" s="46"/>
      <c r="K69" s="46"/>
      <c r="L69" s="46"/>
      <c r="M69" s="46"/>
      <c r="N69" s="89"/>
    </row>
    <row r="70" spans="1:14" ht="13.5" customHeight="1">
      <c r="A70" s="9"/>
      <c r="B70" s="9"/>
      <c r="C70" s="9"/>
      <c r="D70" s="10"/>
      <c r="E70" s="46"/>
      <c r="F70" s="46"/>
      <c r="G70" s="46"/>
      <c r="H70" s="46"/>
      <c r="I70" s="46"/>
      <c r="J70" s="46"/>
      <c r="K70" s="46"/>
      <c r="L70" s="46"/>
      <c r="M70" s="46"/>
      <c r="N70" s="89"/>
    </row>
    <row r="71" spans="1:14" ht="13.5" customHeight="1">
      <c r="A71" s="9"/>
      <c r="B71" s="9"/>
      <c r="C71" s="9"/>
      <c r="D71" s="10"/>
      <c r="E71" s="46"/>
      <c r="F71" s="46"/>
      <c r="G71" s="46"/>
      <c r="H71" s="46"/>
      <c r="I71" s="46"/>
      <c r="J71" s="46"/>
      <c r="K71" s="46"/>
      <c r="L71" s="46"/>
      <c r="M71" s="46"/>
      <c r="N71" s="89"/>
    </row>
    <row r="72" spans="1:14" ht="13.5" customHeight="1">
      <c r="A72" s="9"/>
      <c r="B72" s="9"/>
      <c r="C72" s="9"/>
      <c r="D72" s="10"/>
      <c r="E72" s="46"/>
      <c r="F72" s="46"/>
      <c r="G72" s="46"/>
      <c r="H72" s="46"/>
      <c r="I72" s="46"/>
      <c r="J72" s="46"/>
      <c r="K72" s="46"/>
      <c r="L72" s="46"/>
      <c r="M72" s="46"/>
      <c r="N72" s="89"/>
    </row>
    <row r="73" spans="1:14" ht="13.5" customHeight="1">
      <c r="A73" s="9"/>
      <c r="B73" s="9"/>
      <c r="C73" s="9"/>
      <c r="D73" s="10"/>
      <c r="E73" s="46"/>
      <c r="F73" s="46"/>
      <c r="G73" s="46"/>
      <c r="H73" s="46"/>
      <c r="I73" s="46"/>
      <c r="J73" s="46"/>
      <c r="K73" s="46"/>
      <c r="L73" s="46"/>
      <c r="M73" s="46"/>
      <c r="N73" s="89"/>
    </row>
    <row r="74" spans="1:14" ht="13.5" customHeight="1">
      <c r="A74" s="9"/>
      <c r="B74" s="9"/>
      <c r="C74" s="9"/>
      <c r="D74" s="10"/>
      <c r="E74" s="46"/>
      <c r="F74" s="46"/>
      <c r="G74" s="46"/>
      <c r="H74" s="46"/>
      <c r="I74" s="46"/>
      <c r="J74" s="46"/>
      <c r="K74" s="46"/>
      <c r="L74" s="46"/>
      <c r="M74" s="46"/>
      <c r="N74" s="89"/>
    </row>
    <row r="75" spans="1:14" ht="13.5" customHeight="1">
      <c r="A75" s="9"/>
      <c r="B75" s="9"/>
      <c r="C75" s="9"/>
      <c r="D75" s="10"/>
      <c r="E75" s="46"/>
      <c r="F75" s="46"/>
      <c r="G75" s="46"/>
      <c r="H75" s="46"/>
      <c r="I75" s="46"/>
      <c r="J75" s="46"/>
      <c r="K75" s="46"/>
      <c r="L75" s="46"/>
      <c r="M75" s="46"/>
      <c r="N75" s="89"/>
    </row>
    <row r="76" spans="1:14" ht="13.5" customHeight="1">
      <c r="A76" s="9"/>
      <c r="B76" s="9"/>
      <c r="C76" s="9"/>
      <c r="D76" s="10"/>
      <c r="E76" s="46"/>
      <c r="F76" s="46"/>
      <c r="G76" s="46"/>
      <c r="H76" s="46"/>
      <c r="I76" s="46"/>
      <c r="J76" s="46"/>
      <c r="K76" s="46"/>
      <c r="L76" s="46"/>
      <c r="M76" s="46"/>
      <c r="N76" s="89"/>
    </row>
    <row r="77" spans="1:14" ht="13.5" customHeight="1">
      <c r="A77" s="9"/>
      <c r="B77" s="9"/>
      <c r="C77" s="9"/>
      <c r="D77" s="10"/>
      <c r="E77" s="46"/>
      <c r="F77" s="46"/>
      <c r="G77" s="46"/>
      <c r="H77" s="46"/>
      <c r="I77" s="46"/>
      <c r="J77" s="46"/>
      <c r="K77" s="46"/>
      <c r="L77" s="46"/>
      <c r="M77" s="46"/>
      <c r="N77" s="89"/>
    </row>
    <row r="78" spans="1:14" ht="13.5" customHeight="1">
      <c r="A78" s="9"/>
      <c r="B78" s="9"/>
      <c r="C78" s="9"/>
      <c r="D78" s="10"/>
      <c r="E78" s="46"/>
      <c r="F78" s="46"/>
      <c r="G78" s="46"/>
      <c r="H78" s="46"/>
      <c r="I78" s="46"/>
      <c r="J78" s="46"/>
      <c r="K78" s="46"/>
      <c r="L78" s="46"/>
      <c r="M78" s="46"/>
      <c r="N78" s="89"/>
    </row>
    <row r="79" spans="1:14" ht="13.5" customHeight="1">
      <c r="A79" s="9"/>
      <c r="B79" s="9"/>
      <c r="C79" s="9"/>
      <c r="D79" s="10"/>
      <c r="E79" s="46"/>
      <c r="F79" s="46"/>
      <c r="G79" s="46"/>
      <c r="H79" s="46"/>
      <c r="I79" s="46"/>
      <c r="J79" s="46"/>
      <c r="K79" s="46"/>
      <c r="L79" s="46"/>
      <c r="M79" s="46"/>
      <c r="N79" s="89"/>
    </row>
    <row r="80" spans="1:14" ht="13.5" customHeight="1">
      <c r="A80" s="9"/>
      <c r="B80" s="9"/>
      <c r="C80" s="9"/>
      <c r="D80" s="10"/>
      <c r="E80" s="46"/>
      <c r="F80" s="46"/>
      <c r="G80" s="46"/>
      <c r="H80" s="46"/>
      <c r="I80" s="46"/>
      <c r="J80" s="46"/>
      <c r="K80" s="46"/>
      <c r="L80" s="46"/>
      <c r="M80" s="46"/>
      <c r="N80" s="89"/>
    </row>
    <row r="81" spans="1:14" ht="13.5" customHeight="1">
      <c r="A81" s="9"/>
      <c r="B81" s="9"/>
      <c r="C81" s="9"/>
      <c r="D81" s="10"/>
      <c r="E81" s="46"/>
      <c r="F81" s="46"/>
      <c r="G81" s="46"/>
      <c r="H81" s="46"/>
      <c r="I81" s="46"/>
      <c r="J81" s="46"/>
      <c r="K81" s="46"/>
      <c r="L81" s="46"/>
      <c r="M81" s="46"/>
      <c r="N81" s="89"/>
    </row>
    <row r="82" spans="1:14" ht="13.5" customHeight="1">
      <c r="A82" s="9"/>
      <c r="B82" s="9"/>
      <c r="C82" s="9"/>
      <c r="D82" s="10"/>
      <c r="E82" s="46"/>
      <c r="F82" s="46"/>
      <c r="G82" s="46"/>
      <c r="H82" s="46"/>
      <c r="I82" s="46"/>
      <c r="J82" s="46"/>
      <c r="K82" s="46"/>
      <c r="L82" s="46"/>
      <c r="M82" s="46"/>
      <c r="N82" s="89"/>
    </row>
    <row r="83" spans="1:14" ht="13.5" customHeight="1">
      <c r="A83" s="9"/>
      <c r="B83" s="9"/>
      <c r="C83" s="9"/>
      <c r="D83" s="10"/>
      <c r="E83" s="46"/>
      <c r="F83" s="46"/>
      <c r="G83" s="46"/>
      <c r="H83" s="46"/>
      <c r="I83" s="46"/>
      <c r="J83" s="46"/>
      <c r="K83" s="46"/>
      <c r="L83" s="46"/>
      <c r="M83" s="46"/>
      <c r="N83" s="89"/>
    </row>
    <row r="84" spans="1:14" ht="13.5" customHeight="1">
      <c r="A84" s="9"/>
      <c r="B84" s="9"/>
      <c r="C84" s="9"/>
      <c r="D84" s="10"/>
      <c r="E84" s="46"/>
      <c r="F84" s="46"/>
      <c r="G84" s="46"/>
      <c r="H84" s="46"/>
      <c r="I84" s="46"/>
      <c r="J84" s="46"/>
      <c r="K84" s="46"/>
      <c r="L84" s="46"/>
      <c r="M84" s="46"/>
      <c r="N84" s="89"/>
    </row>
    <row r="85" spans="1:14" ht="13.5" customHeight="1">
      <c r="A85" s="9"/>
      <c r="B85" s="9"/>
      <c r="C85" s="9"/>
      <c r="D85" s="10"/>
      <c r="E85" s="46"/>
      <c r="F85" s="46"/>
      <c r="G85" s="46"/>
      <c r="H85" s="46"/>
      <c r="I85" s="46"/>
      <c r="J85" s="46"/>
      <c r="K85" s="46"/>
      <c r="L85" s="46"/>
      <c r="M85" s="46"/>
      <c r="N85" s="89"/>
    </row>
    <row r="86" spans="1:14" ht="13.5" customHeight="1">
      <c r="A86" s="9"/>
      <c r="B86" s="9"/>
      <c r="C86" s="9"/>
      <c r="D86" s="10"/>
      <c r="E86" s="46"/>
      <c r="F86" s="46"/>
      <c r="G86" s="46"/>
      <c r="H86" s="46"/>
      <c r="I86" s="46"/>
      <c r="J86" s="46"/>
      <c r="K86" s="46"/>
      <c r="L86" s="46"/>
      <c r="M86" s="46"/>
      <c r="N86" s="89"/>
    </row>
    <row r="87" spans="1:14" ht="13.5" customHeight="1">
      <c r="A87" s="9"/>
      <c r="B87" s="9"/>
      <c r="C87" s="9"/>
      <c r="D87" s="10"/>
      <c r="E87" s="46"/>
      <c r="F87" s="46"/>
      <c r="G87" s="46"/>
      <c r="H87" s="46"/>
      <c r="I87" s="46"/>
      <c r="J87" s="46"/>
      <c r="K87" s="46"/>
      <c r="L87" s="46"/>
      <c r="M87" s="46"/>
      <c r="N87" s="89"/>
    </row>
    <row r="88" spans="1:14" ht="13.5" customHeight="1">
      <c r="A88" s="9"/>
      <c r="B88" s="9"/>
      <c r="C88" s="9"/>
      <c r="D88" s="10"/>
      <c r="E88" s="46"/>
      <c r="F88" s="46"/>
      <c r="G88" s="46"/>
      <c r="H88" s="46"/>
      <c r="I88" s="46"/>
      <c r="J88" s="46"/>
      <c r="K88" s="46"/>
      <c r="L88" s="46"/>
      <c r="M88" s="46"/>
      <c r="N88" s="89"/>
    </row>
    <row r="89" spans="1:14" ht="13.5" customHeight="1">
      <c r="A89" s="9"/>
      <c r="B89" s="9"/>
      <c r="C89" s="9"/>
      <c r="D89" s="10"/>
      <c r="E89" s="46"/>
      <c r="F89" s="46"/>
      <c r="G89" s="46"/>
      <c r="H89" s="46"/>
      <c r="I89" s="46"/>
      <c r="J89" s="46"/>
      <c r="K89" s="46"/>
      <c r="L89" s="46"/>
      <c r="M89" s="46"/>
      <c r="N89" s="89"/>
    </row>
    <row r="90" spans="1:14" ht="13.5" customHeight="1">
      <c r="A90" s="9"/>
      <c r="B90" s="9"/>
      <c r="C90" s="9"/>
      <c r="D90" s="10"/>
      <c r="E90" s="46"/>
      <c r="F90" s="46"/>
      <c r="G90" s="46"/>
      <c r="H90" s="46"/>
      <c r="I90" s="46"/>
      <c r="J90" s="46"/>
      <c r="K90" s="46"/>
      <c r="L90" s="46"/>
      <c r="M90" s="46"/>
      <c r="N90" s="89"/>
    </row>
    <row r="91" spans="1:14" ht="13.5" customHeight="1">
      <c r="A91" s="9"/>
      <c r="B91" s="9"/>
      <c r="C91" s="9"/>
      <c r="D91" s="10"/>
      <c r="E91" s="46"/>
      <c r="F91" s="46"/>
      <c r="G91" s="46"/>
      <c r="H91" s="46"/>
      <c r="I91" s="46"/>
      <c r="J91" s="46"/>
      <c r="K91" s="46"/>
      <c r="L91" s="46"/>
      <c r="M91" s="46"/>
      <c r="N91" s="89"/>
    </row>
    <row r="92" spans="1:14" ht="13.5" customHeight="1">
      <c r="A92" s="9"/>
      <c r="B92" s="9"/>
      <c r="C92" s="9"/>
      <c r="D92" s="10"/>
      <c r="E92" s="46"/>
      <c r="F92" s="46"/>
      <c r="G92" s="46"/>
      <c r="H92" s="46"/>
      <c r="I92" s="46"/>
      <c r="J92" s="46"/>
      <c r="K92" s="46"/>
      <c r="L92" s="46"/>
      <c r="M92" s="46"/>
      <c r="N92" s="89"/>
    </row>
    <row r="93" spans="1:14" ht="13.5" customHeight="1">
      <c r="A93" s="9"/>
      <c r="B93" s="9"/>
      <c r="C93" s="9"/>
      <c r="D93" s="10"/>
      <c r="E93" s="46"/>
      <c r="F93" s="46"/>
      <c r="G93" s="46"/>
      <c r="H93" s="46"/>
      <c r="I93" s="46"/>
      <c r="J93" s="46"/>
      <c r="K93" s="46"/>
      <c r="L93" s="46"/>
      <c r="M93" s="46"/>
      <c r="N93" s="89"/>
    </row>
    <row r="94" spans="1:14" ht="13.5" customHeight="1">
      <c r="A94" s="9"/>
      <c r="B94" s="9"/>
      <c r="C94" s="9"/>
      <c r="D94" s="10"/>
      <c r="E94" s="46"/>
      <c r="F94" s="46"/>
      <c r="G94" s="46"/>
      <c r="H94" s="46"/>
      <c r="I94" s="46"/>
      <c r="J94" s="46"/>
      <c r="K94" s="46"/>
      <c r="L94" s="46"/>
      <c r="M94" s="46"/>
      <c r="N94" s="89"/>
    </row>
    <row r="95" spans="1:14" ht="13.5" customHeight="1">
      <c r="A95" s="9"/>
      <c r="B95" s="9"/>
      <c r="C95" s="9"/>
      <c r="D95" s="10"/>
      <c r="E95" s="46"/>
      <c r="F95" s="46"/>
      <c r="G95" s="46"/>
      <c r="H95" s="46"/>
      <c r="I95" s="46"/>
      <c r="J95" s="46"/>
      <c r="K95" s="46"/>
      <c r="L95" s="46"/>
      <c r="M95" s="46"/>
      <c r="N95" s="89"/>
    </row>
    <row r="96" spans="1:14" ht="13.5" customHeight="1">
      <c r="A96" s="9"/>
      <c r="B96" s="9"/>
      <c r="C96" s="9"/>
      <c r="D96" s="10"/>
      <c r="E96" s="46"/>
      <c r="F96" s="46"/>
      <c r="G96" s="46"/>
      <c r="H96" s="46"/>
      <c r="I96" s="46"/>
      <c r="J96" s="46"/>
      <c r="K96" s="46"/>
      <c r="L96" s="46"/>
      <c r="M96" s="46"/>
      <c r="N96" s="89"/>
    </row>
    <row r="97" spans="1:14" ht="13.5" customHeight="1">
      <c r="A97" s="9"/>
      <c r="B97" s="9"/>
      <c r="C97" s="9"/>
      <c r="D97" s="10"/>
      <c r="E97" s="46"/>
      <c r="F97" s="46"/>
      <c r="G97" s="46"/>
      <c r="H97" s="46"/>
      <c r="I97" s="46"/>
      <c r="J97" s="46"/>
      <c r="K97" s="46"/>
      <c r="L97" s="46"/>
      <c r="M97" s="46"/>
      <c r="N97" s="89"/>
    </row>
    <row r="98" spans="1:14" ht="13.5" customHeight="1">
      <c r="A98" s="9"/>
      <c r="B98" s="9"/>
      <c r="C98" s="9"/>
      <c r="D98" s="10"/>
      <c r="E98" s="46"/>
      <c r="F98" s="46"/>
      <c r="G98" s="46"/>
      <c r="H98" s="46"/>
      <c r="I98" s="46"/>
      <c r="J98" s="46"/>
      <c r="K98" s="46"/>
      <c r="L98" s="46"/>
      <c r="M98" s="46"/>
      <c r="N98" s="89"/>
    </row>
    <row r="99" spans="1:14" ht="13.5" customHeight="1">
      <c r="A99" s="176" t="s">
        <v>42</v>
      </c>
      <c r="B99" s="176"/>
      <c r="C99" s="176"/>
      <c r="D99" s="177"/>
      <c r="E99" s="95">
        <f aca="true" t="shared" si="4" ref="E99:M99">+E63</f>
        <v>700000</v>
      </c>
      <c r="F99" s="95">
        <f t="shared" si="4"/>
        <v>0</v>
      </c>
      <c r="G99" s="95">
        <f t="shared" si="4"/>
        <v>700000</v>
      </c>
      <c r="H99" s="95">
        <f t="shared" si="4"/>
        <v>0</v>
      </c>
      <c r="I99" s="95">
        <f t="shared" si="4"/>
        <v>0</v>
      </c>
      <c r="J99" s="95">
        <f t="shared" si="4"/>
        <v>0</v>
      </c>
      <c r="K99" s="95">
        <f t="shared" si="4"/>
        <v>0</v>
      </c>
      <c r="L99" s="95">
        <f t="shared" si="4"/>
        <v>0</v>
      </c>
      <c r="M99" s="95">
        <f t="shared" si="4"/>
        <v>700000</v>
      </c>
      <c r="N99" s="96"/>
    </row>
    <row r="100" spans="1:28" s="8" customFormat="1" ht="13.5" customHeight="1">
      <c r="A100" s="14"/>
      <c r="B100" s="14"/>
      <c r="C100" s="14"/>
      <c r="D100" s="14" t="s">
        <v>87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8"/>
      <c r="AB100" s="7"/>
    </row>
    <row r="101" spans="1:14" ht="13.5" customHeight="1">
      <c r="A101" s="9"/>
      <c r="B101" s="9"/>
      <c r="C101" s="9"/>
      <c r="D101" s="9"/>
      <c r="E101" s="46"/>
      <c r="F101" s="46"/>
      <c r="G101" s="46"/>
      <c r="H101" s="46"/>
      <c r="I101" s="46"/>
      <c r="J101" s="46"/>
      <c r="K101" s="46"/>
      <c r="L101" s="46"/>
      <c r="M101" s="46"/>
      <c r="N101" s="89"/>
    </row>
    <row r="102" spans="1:14" ht="13.5" customHeight="1">
      <c r="A102" s="9" t="s">
        <v>43</v>
      </c>
      <c r="B102" s="9" t="s">
        <v>90</v>
      </c>
      <c r="C102" s="9"/>
      <c r="D102" s="72" t="s">
        <v>44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89"/>
    </row>
    <row r="103" spans="1:14" ht="13.5" customHeight="1">
      <c r="A103" s="9"/>
      <c r="B103" s="9"/>
      <c r="C103" s="9"/>
      <c r="D103" s="10"/>
      <c r="E103" s="46"/>
      <c r="F103" s="46"/>
      <c r="G103" s="46"/>
      <c r="H103" s="46"/>
      <c r="I103" s="46"/>
      <c r="J103" s="46"/>
      <c r="K103" s="46"/>
      <c r="L103" s="46"/>
      <c r="M103" s="46"/>
      <c r="N103" s="89"/>
    </row>
    <row r="104" spans="1:14" ht="13.5" customHeight="1">
      <c r="A104" s="9"/>
      <c r="B104" s="9">
        <v>11</v>
      </c>
      <c r="C104" s="9"/>
      <c r="D104" s="76" t="s">
        <v>142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89"/>
    </row>
    <row r="105" spans="1:14" ht="13.5" customHeight="1">
      <c r="A105" s="9"/>
      <c r="B105" s="9"/>
      <c r="C105" s="9"/>
      <c r="D105" s="10"/>
      <c r="E105" s="46"/>
      <c r="F105" s="46"/>
      <c r="G105" s="46"/>
      <c r="H105" s="46"/>
      <c r="I105" s="46"/>
      <c r="J105" s="46"/>
      <c r="K105" s="46"/>
      <c r="L105" s="46"/>
      <c r="M105" s="46"/>
      <c r="N105" s="89"/>
    </row>
    <row r="106" spans="1:14" ht="13.5" customHeight="1">
      <c r="A106" s="9"/>
      <c r="B106" s="9"/>
      <c r="C106" s="19">
        <v>1</v>
      </c>
      <c r="D106" s="35" t="s">
        <v>143</v>
      </c>
      <c r="E106" s="46">
        <v>40000</v>
      </c>
      <c r="F106" s="46">
        <v>0</v>
      </c>
      <c r="G106" s="46">
        <f>+E106+F106</f>
        <v>40000</v>
      </c>
      <c r="H106" s="46">
        <f>23540+669</f>
        <v>24209</v>
      </c>
      <c r="I106" s="46">
        <f>30922.75-H106</f>
        <v>6713.75</v>
      </c>
      <c r="J106" s="46">
        <f>+I106+H106</f>
        <v>30922.75</v>
      </c>
      <c r="K106" s="46"/>
      <c r="L106" s="42"/>
      <c r="M106" s="42">
        <f>+G106-J106</f>
        <v>9077.25</v>
      </c>
      <c r="N106" s="89"/>
    </row>
    <row r="107" spans="1:14" ht="13.5" customHeight="1" thickBot="1">
      <c r="A107" s="9"/>
      <c r="B107" s="9"/>
      <c r="C107" s="19">
        <v>2</v>
      </c>
      <c r="D107" s="46" t="s">
        <v>144</v>
      </c>
      <c r="E107" s="86" t="s">
        <v>127</v>
      </c>
      <c r="F107" s="86"/>
      <c r="G107" s="86" t="s">
        <v>127</v>
      </c>
      <c r="H107" s="86"/>
      <c r="I107" s="92"/>
      <c r="J107" s="86">
        <f>+I107+H107</f>
        <v>0</v>
      </c>
      <c r="K107" s="46"/>
      <c r="L107" s="103"/>
      <c r="M107" s="109"/>
      <c r="N107" s="89"/>
    </row>
    <row r="108" spans="1:14" ht="13.5" customHeight="1">
      <c r="A108" s="9"/>
      <c r="B108" s="9"/>
      <c r="C108" s="19"/>
      <c r="D108" s="34"/>
      <c r="E108" s="46">
        <f>SUM(E106:E107)</f>
        <v>40000</v>
      </c>
      <c r="F108" s="46">
        <f>SUM(F106:F107)</f>
        <v>0</v>
      </c>
      <c r="G108" s="46">
        <f>SUM(G106:G107)</f>
        <v>40000</v>
      </c>
      <c r="H108" s="46">
        <f>SUM(H106:H107)</f>
        <v>24209</v>
      </c>
      <c r="I108" s="46">
        <f>SUM(I106:I107)</f>
        <v>6713.75</v>
      </c>
      <c r="J108" s="46"/>
      <c r="K108" s="46">
        <f>SUM(J106:J107)</f>
        <v>30922.75</v>
      </c>
      <c r="L108" s="46">
        <f>SUM(L106:L107)</f>
        <v>0</v>
      </c>
      <c r="M108" s="46">
        <f>SUM(M106:M107)</f>
        <v>9077.25</v>
      </c>
      <c r="N108" s="89"/>
    </row>
    <row r="109" spans="1:14" ht="13.5" customHeight="1">
      <c r="A109" s="9"/>
      <c r="B109" s="9"/>
      <c r="C109" s="19"/>
      <c r="D109" s="34"/>
      <c r="E109" s="46"/>
      <c r="F109" s="46"/>
      <c r="G109" s="46"/>
      <c r="H109" s="46"/>
      <c r="I109" s="46"/>
      <c r="J109" s="46"/>
      <c r="K109" s="46"/>
      <c r="L109" s="46"/>
      <c r="M109" s="46"/>
      <c r="N109" s="89"/>
    </row>
    <row r="110" spans="1:14" ht="13.5" customHeight="1">
      <c r="A110" s="9"/>
      <c r="B110" s="9">
        <v>12</v>
      </c>
      <c r="C110" s="9"/>
      <c r="D110" s="76" t="s">
        <v>92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89"/>
    </row>
    <row r="111" spans="1:14" ht="13.5" customHeight="1">
      <c r="A111" s="9"/>
      <c r="B111" s="9"/>
      <c r="C111" s="9"/>
      <c r="D111" s="10"/>
      <c r="E111" s="46"/>
      <c r="F111" s="46"/>
      <c r="G111" s="46"/>
      <c r="H111" s="46"/>
      <c r="I111" s="46"/>
      <c r="J111" s="46"/>
      <c r="K111" s="46"/>
      <c r="L111" s="46"/>
      <c r="M111" s="46"/>
      <c r="N111" s="89"/>
    </row>
    <row r="112" spans="1:14" ht="13.5" customHeight="1">
      <c r="A112" s="9"/>
      <c r="B112" s="9"/>
      <c r="C112" s="19">
        <v>1</v>
      </c>
      <c r="D112" s="35" t="s">
        <v>145</v>
      </c>
      <c r="E112" s="46">
        <v>5000</v>
      </c>
      <c r="F112" s="46">
        <v>0</v>
      </c>
      <c r="G112" s="46">
        <f>+E112+F112</f>
        <v>5000</v>
      </c>
      <c r="H112" s="46"/>
      <c r="I112" s="46">
        <v>1000</v>
      </c>
      <c r="J112" s="46">
        <f>+I112+H112</f>
        <v>1000</v>
      </c>
      <c r="K112" s="46"/>
      <c r="L112" s="42"/>
      <c r="M112" s="42">
        <f>+G112-J112</f>
        <v>4000</v>
      </c>
      <c r="N112" s="89"/>
    </row>
    <row r="113" spans="1:14" ht="13.5" customHeight="1">
      <c r="A113" s="9"/>
      <c r="B113" s="9"/>
      <c r="C113" s="19">
        <v>2</v>
      </c>
      <c r="D113" s="35" t="s">
        <v>146</v>
      </c>
      <c r="E113" s="46">
        <v>15000</v>
      </c>
      <c r="F113" s="46">
        <v>0</v>
      </c>
      <c r="G113" s="46">
        <f>+E113+F113</f>
        <v>15000</v>
      </c>
      <c r="H113" s="46">
        <v>141.75</v>
      </c>
      <c r="I113" s="46">
        <v>7034.32</v>
      </c>
      <c r="J113" s="46">
        <f>+I113+H113</f>
        <v>7176.07</v>
      </c>
      <c r="K113" s="46"/>
      <c r="L113" s="42"/>
      <c r="M113" s="42">
        <f>+G113-J113</f>
        <v>7823.93</v>
      </c>
      <c r="N113" s="89"/>
    </row>
    <row r="114" spans="1:14" ht="13.5" customHeight="1" thickBot="1">
      <c r="A114" s="9"/>
      <c r="B114" s="9"/>
      <c r="C114" s="19">
        <v>3</v>
      </c>
      <c r="D114" s="46" t="s">
        <v>147</v>
      </c>
      <c r="E114" s="86">
        <v>5000</v>
      </c>
      <c r="F114" s="86">
        <v>0</v>
      </c>
      <c r="G114" s="86">
        <f>+E114+F114</f>
        <v>5000</v>
      </c>
      <c r="H114" s="86">
        <v>1938.5</v>
      </c>
      <c r="I114" s="86">
        <v>0</v>
      </c>
      <c r="J114" s="86">
        <f>+I114+H114</f>
        <v>1938.5</v>
      </c>
      <c r="K114" s="46"/>
      <c r="L114" s="103"/>
      <c r="M114" s="109">
        <f>+G114-J114</f>
        <v>3061.5</v>
      </c>
      <c r="N114" s="89"/>
    </row>
    <row r="115" spans="1:14" ht="13.5" customHeight="1">
      <c r="A115" s="9"/>
      <c r="B115" s="9"/>
      <c r="C115" s="19"/>
      <c r="D115" s="34"/>
      <c r="E115" s="46">
        <f>SUM(E112:E114)</f>
        <v>25000</v>
      </c>
      <c r="F115" s="46">
        <f>SUM(F112:F114)</f>
        <v>0</v>
      </c>
      <c r="G115" s="46">
        <f>SUM(G112:G114)</f>
        <v>25000</v>
      </c>
      <c r="H115" s="46">
        <f>SUM(H112:H114)</f>
        <v>2080.25</v>
      </c>
      <c r="I115" s="46">
        <f>SUM(I112:I114)</f>
        <v>8034.32</v>
      </c>
      <c r="J115" s="46"/>
      <c r="K115" s="46">
        <f>SUM(J112:J114)</f>
        <v>10114.57</v>
      </c>
      <c r="L115" s="46">
        <f>SUM(L112:L114)</f>
        <v>0</v>
      </c>
      <c r="M115" s="46">
        <f>SUM(M112:M114)</f>
        <v>14885.43</v>
      </c>
      <c r="N115" s="89"/>
    </row>
    <row r="116" spans="1:14" ht="13.5" customHeight="1">
      <c r="A116" s="9"/>
      <c r="B116" s="9"/>
      <c r="C116" s="19"/>
      <c r="D116" s="34"/>
      <c r="E116" s="46"/>
      <c r="F116" s="46"/>
      <c r="G116" s="46"/>
      <c r="H116" s="46"/>
      <c r="I116" s="46"/>
      <c r="J116" s="46"/>
      <c r="K116" s="46"/>
      <c r="L116" s="46"/>
      <c r="M116" s="46"/>
      <c r="N116" s="89"/>
    </row>
    <row r="117" spans="1:14" ht="13.5" customHeight="1">
      <c r="A117" s="9"/>
      <c r="B117" s="9"/>
      <c r="C117" s="19"/>
      <c r="D117" s="34"/>
      <c r="E117" s="46"/>
      <c r="F117" s="46"/>
      <c r="G117" s="46"/>
      <c r="H117" s="46"/>
      <c r="I117" s="46"/>
      <c r="J117" s="46"/>
      <c r="K117" s="46"/>
      <c r="L117" s="46"/>
      <c r="M117" s="46"/>
      <c r="N117" s="89"/>
    </row>
    <row r="118" spans="1:14" ht="13.5" customHeight="1">
      <c r="A118" s="9"/>
      <c r="B118" s="9"/>
      <c r="C118" s="19"/>
      <c r="D118" s="34"/>
      <c r="E118" s="46"/>
      <c r="F118" s="46"/>
      <c r="G118" s="46"/>
      <c r="H118" s="46"/>
      <c r="I118" s="46"/>
      <c r="J118" s="46"/>
      <c r="K118" s="46"/>
      <c r="L118" s="46"/>
      <c r="M118" s="46"/>
      <c r="N118" s="89"/>
    </row>
    <row r="119" spans="1:14" ht="13.5" customHeight="1">
      <c r="A119" s="9"/>
      <c r="B119" s="9"/>
      <c r="C119" s="10"/>
      <c r="D119" s="35"/>
      <c r="E119" s="46"/>
      <c r="F119" s="46"/>
      <c r="G119" s="46"/>
      <c r="H119" s="46"/>
      <c r="I119" s="46"/>
      <c r="J119" s="46"/>
      <c r="K119" s="46"/>
      <c r="L119" s="46"/>
      <c r="M119" s="46"/>
      <c r="N119" s="89"/>
    </row>
    <row r="120" spans="1:14" ht="13.5" customHeight="1">
      <c r="A120" s="9"/>
      <c r="B120" s="9"/>
      <c r="C120" s="10"/>
      <c r="D120" s="35"/>
      <c r="E120" s="46"/>
      <c r="F120" s="46"/>
      <c r="G120" s="46"/>
      <c r="H120" s="46"/>
      <c r="I120" s="46"/>
      <c r="J120" s="46"/>
      <c r="K120" s="46"/>
      <c r="L120" s="46"/>
      <c r="M120" s="46"/>
      <c r="N120" s="89"/>
    </row>
    <row r="121" spans="1:14" ht="13.5" customHeight="1">
      <c r="A121" s="9"/>
      <c r="B121" s="9"/>
      <c r="C121" s="10"/>
      <c r="D121" s="35"/>
      <c r="E121" s="46"/>
      <c r="F121" s="46"/>
      <c r="G121" s="46"/>
      <c r="H121" s="46"/>
      <c r="I121" s="46"/>
      <c r="J121" s="46"/>
      <c r="K121" s="46"/>
      <c r="L121" s="46"/>
      <c r="M121" s="46"/>
      <c r="N121" s="89"/>
    </row>
    <row r="122" spans="1:14" ht="13.5" customHeight="1">
      <c r="A122" s="9"/>
      <c r="B122" s="9"/>
      <c r="C122" s="19"/>
      <c r="D122" s="35"/>
      <c r="E122" s="46"/>
      <c r="F122" s="46"/>
      <c r="G122" s="46"/>
      <c r="H122" s="46"/>
      <c r="I122" s="46"/>
      <c r="J122" s="46"/>
      <c r="K122" s="46"/>
      <c r="L122" s="46"/>
      <c r="M122" s="46"/>
      <c r="N122" s="89"/>
    </row>
    <row r="123" spans="1:14" ht="13.5" customHeight="1">
      <c r="A123" s="9"/>
      <c r="B123" s="9"/>
      <c r="C123" s="19"/>
      <c r="D123" s="35"/>
      <c r="E123" s="46"/>
      <c r="F123" s="46"/>
      <c r="G123" s="46"/>
      <c r="H123" s="46"/>
      <c r="I123" s="46"/>
      <c r="J123" s="46"/>
      <c r="K123" s="46"/>
      <c r="L123" s="46"/>
      <c r="M123" s="46"/>
      <c r="N123" s="89"/>
    </row>
    <row r="124" spans="1:14" ht="13.5" customHeight="1">
      <c r="A124" s="9"/>
      <c r="B124" s="9"/>
      <c r="C124" s="19"/>
      <c r="D124" s="35"/>
      <c r="E124" s="46" t="s">
        <v>90</v>
      </c>
      <c r="F124" s="46"/>
      <c r="G124" s="46"/>
      <c r="H124" s="46"/>
      <c r="I124" s="46"/>
      <c r="J124" s="46"/>
      <c r="K124" s="46"/>
      <c r="L124" s="46"/>
      <c r="M124" s="46"/>
      <c r="N124" s="89"/>
    </row>
    <row r="125" spans="1:14" ht="13.5" customHeight="1">
      <c r="A125" s="9"/>
      <c r="B125" s="9"/>
      <c r="C125" s="19"/>
      <c r="D125" s="35"/>
      <c r="E125" s="46"/>
      <c r="F125" s="46"/>
      <c r="G125" s="46"/>
      <c r="H125" s="46"/>
      <c r="I125" s="46"/>
      <c r="J125" s="46"/>
      <c r="K125" s="46"/>
      <c r="L125" s="46"/>
      <c r="M125" s="46"/>
      <c r="N125" s="89"/>
    </row>
    <row r="126" spans="1:14" ht="13.5" customHeight="1">
      <c r="A126" s="9"/>
      <c r="B126" s="9"/>
      <c r="C126" s="19"/>
      <c r="D126" s="35"/>
      <c r="E126" s="46"/>
      <c r="F126" s="46"/>
      <c r="G126" s="46"/>
      <c r="H126" s="46"/>
      <c r="I126" s="46"/>
      <c r="J126" s="46"/>
      <c r="K126" s="46"/>
      <c r="L126" s="46"/>
      <c r="M126" s="46"/>
      <c r="N126" s="89"/>
    </row>
    <row r="127" spans="1:14" ht="13.5" customHeight="1">
      <c r="A127" s="9"/>
      <c r="B127" s="9"/>
      <c r="C127" s="19"/>
      <c r="D127" s="35"/>
      <c r="E127" s="46"/>
      <c r="F127" s="46"/>
      <c r="G127" s="46"/>
      <c r="H127" s="46"/>
      <c r="I127" s="46"/>
      <c r="J127" s="46"/>
      <c r="K127" s="46"/>
      <c r="L127" s="46"/>
      <c r="M127" s="46"/>
      <c r="N127" s="89"/>
    </row>
    <row r="128" spans="1:14" ht="13.5" customHeight="1">
      <c r="A128" s="9"/>
      <c r="B128" s="9"/>
      <c r="C128" s="19"/>
      <c r="D128" s="35"/>
      <c r="E128" s="46"/>
      <c r="F128" s="46"/>
      <c r="G128" s="46"/>
      <c r="H128" s="46"/>
      <c r="I128" s="46"/>
      <c r="J128" s="46"/>
      <c r="K128" s="46"/>
      <c r="L128" s="46"/>
      <c r="M128" s="46"/>
      <c r="N128" s="89"/>
    </row>
    <row r="129" spans="1:14" ht="13.5" customHeight="1">
      <c r="A129" s="9"/>
      <c r="B129" s="9"/>
      <c r="C129" s="19"/>
      <c r="D129" s="35"/>
      <c r="E129" s="46"/>
      <c r="F129" s="46"/>
      <c r="G129" s="46"/>
      <c r="H129" s="46"/>
      <c r="I129" s="46"/>
      <c r="J129" s="46"/>
      <c r="K129" s="46"/>
      <c r="L129" s="46"/>
      <c r="M129" s="46"/>
      <c r="N129" s="89"/>
    </row>
    <row r="130" spans="1:14" ht="13.5" customHeight="1">
      <c r="A130" s="9"/>
      <c r="B130" s="9"/>
      <c r="C130" s="19"/>
      <c r="D130" s="35"/>
      <c r="E130" s="46"/>
      <c r="F130" s="46"/>
      <c r="G130" s="46"/>
      <c r="H130" s="46"/>
      <c r="I130" s="46"/>
      <c r="J130" s="46"/>
      <c r="K130" s="46"/>
      <c r="L130" s="46"/>
      <c r="M130" s="46"/>
      <c r="N130" s="89"/>
    </row>
    <row r="131" spans="1:14" ht="13.5" customHeight="1">
      <c r="A131" s="9"/>
      <c r="B131" s="9"/>
      <c r="C131" s="19"/>
      <c r="D131" s="35"/>
      <c r="E131" s="46"/>
      <c r="F131" s="46"/>
      <c r="G131" s="46"/>
      <c r="H131" s="46"/>
      <c r="I131" s="46"/>
      <c r="J131" s="46"/>
      <c r="K131" s="46"/>
      <c r="L131" s="46"/>
      <c r="M131" s="46"/>
      <c r="N131" s="89"/>
    </row>
    <row r="132" spans="1:14" ht="13.5" customHeight="1">
      <c r="A132" s="9"/>
      <c r="B132" s="9"/>
      <c r="C132" s="10"/>
      <c r="D132" s="10"/>
      <c r="E132" s="46"/>
      <c r="F132" s="46"/>
      <c r="G132" s="46"/>
      <c r="H132" s="46"/>
      <c r="I132" s="46"/>
      <c r="J132" s="46"/>
      <c r="K132" s="46"/>
      <c r="L132" s="46"/>
      <c r="M132" s="46"/>
      <c r="N132" s="89"/>
    </row>
    <row r="133" spans="1:14" ht="13.5" customHeight="1">
      <c r="A133" s="176" t="s">
        <v>79</v>
      </c>
      <c r="B133" s="176"/>
      <c r="C133" s="176"/>
      <c r="D133" s="177"/>
      <c r="E133" s="95">
        <f aca="true" t="shared" si="5" ref="E133:M133">+E108+E115</f>
        <v>65000</v>
      </c>
      <c r="F133" s="95">
        <f t="shared" si="5"/>
        <v>0</v>
      </c>
      <c r="G133" s="95">
        <f t="shared" si="5"/>
        <v>65000</v>
      </c>
      <c r="H133" s="95">
        <f t="shared" si="5"/>
        <v>26289.25</v>
      </c>
      <c r="I133" s="95">
        <f t="shared" si="5"/>
        <v>14748.07</v>
      </c>
      <c r="J133" s="95">
        <f t="shared" si="5"/>
        <v>0</v>
      </c>
      <c r="K133" s="95">
        <f t="shared" si="5"/>
        <v>41037.32</v>
      </c>
      <c r="L133" s="95">
        <f t="shared" si="5"/>
        <v>0</v>
      </c>
      <c r="M133" s="95">
        <f t="shared" si="5"/>
        <v>23962.68</v>
      </c>
      <c r="N133" s="96"/>
    </row>
    <row r="134" spans="1:14" ht="13.5" customHeight="1">
      <c r="A134" s="14"/>
      <c r="B134" s="14"/>
      <c r="C134" s="14"/>
      <c r="D134" s="77" t="s">
        <v>45</v>
      </c>
      <c r="E134" s="87"/>
      <c r="F134" s="87"/>
      <c r="G134" s="87"/>
      <c r="H134" s="87"/>
      <c r="I134" s="87"/>
      <c r="J134" s="87"/>
      <c r="K134" s="87"/>
      <c r="L134" s="87"/>
      <c r="M134" s="87"/>
      <c r="N134" s="88"/>
    </row>
    <row r="135" spans="1:14" ht="13.5" customHeight="1">
      <c r="A135" s="9"/>
      <c r="B135" s="9"/>
      <c r="C135" s="9"/>
      <c r="D135" s="10"/>
      <c r="E135" s="46"/>
      <c r="F135" s="46"/>
      <c r="G135" s="46"/>
      <c r="H135" s="46"/>
      <c r="I135" s="46"/>
      <c r="J135" s="97"/>
      <c r="K135" s="46"/>
      <c r="L135" s="46"/>
      <c r="M135" s="46"/>
      <c r="N135" s="89"/>
    </row>
    <row r="136" spans="1:14" ht="13.5" customHeight="1">
      <c r="A136" s="9"/>
      <c r="B136" s="9"/>
      <c r="C136" s="9"/>
      <c r="D136" s="75" t="s">
        <v>151</v>
      </c>
      <c r="E136" s="46"/>
      <c r="F136" s="46"/>
      <c r="G136" s="46"/>
      <c r="H136" s="46">
        <f>+'Conto finanziario'!I6</f>
        <v>1317729.09</v>
      </c>
      <c r="I136" s="46"/>
      <c r="J136" s="46"/>
      <c r="K136" s="46">
        <f>+H136</f>
        <v>1317729.09</v>
      </c>
      <c r="L136" s="46"/>
      <c r="M136" s="46"/>
      <c r="N136" s="89"/>
    </row>
    <row r="137" spans="1:14" ht="13.5" customHeight="1">
      <c r="A137" s="9"/>
      <c r="B137" s="9"/>
      <c r="C137" s="9"/>
      <c r="D137" s="75" t="s">
        <v>148</v>
      </c>
      <c r="E137" s="46"/>
      <c r="F137" s="46"/>
      <c r="G137" s="46">
        <f aca="true" t="shared" si="6" ref="G137:M137">+G172</f>
        <v>938898.41</v>
      </c>
      <c r="H137" s="46">
        <f t="shared" si="6"/>
        <v>750835.6599999999</v>
      </c>
      <c r="I137" s="46">
        <f t="shared" si="6"/>
        <v>203045.43000000002</v>
      </c>
      <c r="J137" s="46">
        <f t="shared" si="6"/>
        <v>0</v>
      </c>
      <c r="K137" s="46">
        <f t="shared" si="6"/>
        <v>953881.09</v>
      </c>
      <c r="L137" s="46">
        <f t="shared" si="6"/>
        <v>16825.679999999946</v>
      </c>
      <c r="M137" s="46">
        <f t="shared" si="6"/>
        <v>1842.999999999999</v>
      </c>
      <c r="N137" s="46"/>
    </row>
    <row r="138" spans="1:14" ht="13.5" customHeight="1">
      <c r="A138" s="9"/>
      <c r="B138" s="9"/>
      <c r="C138" s="9"/>
      <c r="D138" s="75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3.5" customHeight="1">
      <c r="A139" s="9" t="s">
        <v>23</v>
      </c>
      <c r="B139" s="9"/>
      <c r="C139" s="9"/>
      <c r="D139" s="75" t="s">
        <v>35</v>
      </c>
      <c r="E139" s="46">
        <f>+E52</f>
        <v>1194360</v>
      </c>
      <c r="F139" s="46">
        <f>+F52</f>
        <v>0</v>
      </c>
      <c r="G139" s="46">
        <f>+G52</f>
        <v>1194360</v>
      </c>
      <c r="H139" s="46">
        <f>+H52</f>
        <v>1063853.75</v>
      </c>
      <c r="I139" s="46">
        <f>+I52</f>
        <v>79091.94</v>
      </c>
      <c r="J139" s="46"/>
      <c r="K139" s="46">
        <f>+K52</f>
        <v>1142945.69</v>
      </c>
      <c r="L139" s="46">
        <f>+L52</f>
        <v>19364.910000000003</v>
      </c>
      <c r="M139" s="46">
        <f>+M52</f>
        <v>70779.22</v>
      </c>
      <c r="N139" s="46"/>
    </row>
    <row r="140" spans="1:14" ht="13.5" customHeight="1">
      <c r="A140" s="9" t="s">
        <v>41</v>
      </c>
      <c r="B140" s="9"/>
      <c r="C140" s="9"/>
      <c r="D140" s="75" t="s">
        <v>40</v>
      </c>
      <c r="E140" s="46">
        <f>+E99</f>
        <v>700000</v>
      </c>
      <c r="F140" s="46">
        <f>+F99</f>
        <v>0</v>
      </c>
      <c r="G140" s="46">
        <f>+G99</f>
        <v>700000</v>
      </c>
      <c r="H140" s="46">
        <f>+H99</f>
        <v>0</v>
      </c>
      <c r="I140" s="46">
        <f>+I99</f>
        <v>0</v>
      </c>
      <c r="J140" s="46"/>
      <c r="K140" s="46">
        <f>+K99</f>
        <v>0</v>
      </c>
      <c r="L140" s="46">
        <f>+L99</f>
        <v>0</v>
      </c>
      <c r="M140" s="46">
        <f>+M99</f>
        <v>700000</v>
      </c>
      <c r="N140" s="46"/>
    </row>
    <row r="141" spans="1:14" ht="13.5" customHeight="1">
      <c r="A141" s="9" t="s">
        <v>43</v>
      </c>
      <c r="B141" s="9"/>
      <c r="C141" s="9"/>
      <c r="D141" s="75" t="s">
        <v>44</v>
      </c>
      <c r="E141" s="46">
        <f>+E133</f>
        <v>65000</v>
      </c>
      <c r="F141" s="46">
        <f>+F133</f>
        <v>0</v>
      </c>
      <c r="G141" s="46">
        <f>+G133</f>
        <v>65000</v>
      </c>
      <c r="H141" s="46">
        <f>+H133</f>
        <v>26289.25</v>
      </c>
      <c r="I141" s="46">
        <f>+I133</f>
        <v>14748.07</v>
      </c>
      <c r="J141" s="46"/>
      <c r="K141" s="46">
        <f>+K133</f>
        <v>41037.32</v>
      </c>
      <c r="L141" s="46">
        <f>+L133</f>
        <v>0</v>
      </c>
      <c r="M141" s="46">
        <f>+M133</f>
        <v>23962.68</v>
      </c>
      <c r="N141" s="46"/>
    </row>
    <row r="142" spans="1:14" ht="13.5" customHeight="1">
      <c r="A142" s="9"/>
      <c r="B142" s="9"/>
      <c r="C142" s="9"/>
      <c r="D142" s="75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3.5" customHeight="1" thickBot="1">
      <c r="A143" s="9"/>
      <c r="B143" s="9"/>
      <c r="C143" s="9"/>
      <c r="D143" s="75"/>
      <c r="E143" s="98">
        <v>0</v>
      </c>
      <c r="F143" s="86"/>
      <c r="G143" s="86"/>
      <c r="H143" s="86"/>
      <c r="I143" s="86"/>
      <c r="J143" s="86"/>
      <c r="K143" s="86"/>
      <c r="L143" s="86"/>
      <c r="M143" s="86"/>
      <c r="N143" s="46"/>
    </row>
    <row r="144" spans="1:14" ht="13.5" customHeight="1" thickTop="1">
      <c r="A144" s="9"/>
      <c r="B144" s="9"/>
      <c r="C144" s="9"/>
      <c r="D144" s="18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3.5" customHeight="1">
      <c r="A145" s="9"/>
      <c r="B145" s="9"/>
      <c r="C145" s="9"/>
      <c r="D145" s="79" t="s">
        <v>81</v>
      </c>
      <c r="E145" s="46">
        <f>SUM(E136:E143)</f>
        <v>1959360</v>
      </c>
      <c r="F145" s="46">
        <f>SUM(F136:F143)</f>
        <v>0</v>
      </c>
      <c r="G145" s="46">
        <f>SUM(G136:G143)</f>
        <v>2898258.41</v>
      </c>
      <c r="H145" s="46">
        <f>SUM(H136:H143)</f>
        <v>3158707.75</v>
      </c>
      <c r="I145" s="46">
        <f>SUM(I136:I143)</f>
        <v>296885.44</v>
      </c>
      <c r="J145" s="46"/>
      <c r="K145" s="46">
        <f>SUM(K136:K143)</f>
        <v>3455593.19</v>
      </c>
      <c r="L145" s="46">
        <f>SUM(L136:L143)</f>
        <v>36190.58999999995</v>
      </c>
      <c r="M145" s="46">
        <f>SUM(M136:M143)</f>
        <v>796584.9</v>
      </c>
      <c r="N145" s="46"/>
    </row>
    <row r="146" spans="1:14" ht="13.5" customHeight="1" thickBot="1">
      <c r="A146" s="9"/>
      <c r="B146" s="9"/>
      <c r="C146" s="9"/>
      <c r="D146" s="18"/>
      <c r="E146" s="99"/>
      <c r="F146" s="99"/>
      <c r="G146" s="99"/>
      <c r="H146" s="99"/>
      <c r="I146" s="99"/>
      <c r="J146" s="99"/>
      <c r="K146" s="99"/>
      <c r="L146" s="99"/>
      <c r="M146" s="99"/>
      <c r="N146" s="89"/>
    </row>
    <row r="147" spans="1:14" ht="13.5" customHeight="1" thickTop="1">
      <c r="A147" s="14"/>
      <c r="B147" s="14"/>
      <c r="C147" s="14"/>
      <c r="D147" s="77" t="s">
        <v>148</v>
      </c>
      <c r="E147" s="100" t="s">
        <v>149</v>
      </c>
      <c r="F147" s="100" t="s">
        <v>150</v>
      </c>
      <c r="G147" s="87"/>
      <c r="H147" s="87"/>
      <c r="I147" s="87"/>
      <c r="J147" s="87"/>
      <c r="K147" s="87"/>
      <c r="L147" s="87"/>
      <c r="M147" s="87"/>
      <c r="N147" s="88"/>
    </row>
    <row r="148" spans="1:14" ht="13.5" customHeight="1">
      <c r="A148" s="9"/>
      <c r="B148" s="9"/>
      <c r="C148" s="9"/>
      <c r="D148" s="9"/>
      <c r="E148" s="97"/>
      <c r="F148" s="97"/>
      <c r="G148" s="46"/>
      <c r="H148" s="46"/>
      <c r="I148" s="46"/>
      <c r="J148" s="46"/>
      <c r="K148" s="46"/>
      <c r="L148" s="46"/>
      <c r="M148" s="46"/>
      <c r="N148" s="89"/>
    </row>
    <row r="149" spans="1:14" ht="13.5" customHeight="1">
      <c r="A149" s="9" t="s">
        <v>23</v>
      </c>
      <c r="B149" s="9">
        <v>1</v>
      </c>
      <c r="C149" s="9"/>
      <c r="D149" s="74" t="s">
        <v>113</v>
      </c>
      <c r="E149" s="97"/>
      <c r="F149" s="97"/>
      <c r="G149" s="46"/>
      <c r="H149" s="46"/>
      <c r="I149" s="46"/>
      <c r="J149" s="46"/>
      <c r="K149" s="46"/>
      <c r="L149" s="46"/>
      <c r="M149" s="46"/>
      <c r="N149" s="89"/>
    </row>
    <row r="150" spans="1:14" ht="13.5" customHeight="1">
      <c r="A150" s="9"/>
      <c r="B150" s="9"/>
      <c r="C150" s="9" t="s">
        <v>206</v>
      </c>
      <c r="D150" s="46" t="s">
        <v>203</v>
      </c>
      <c r="E150" s="104">
        <v>225870</v>
      </c>
      <c r="F150" s="104">
        <v>672505.17</v>
      </c>
      <c r="G150" s="86">
        <f>+F150+E150</f>
        <v>898375.17</v>
      </c>
      <c r="H150" s="86">
        <v>745622.44</v>
      </c>
      <c r="I150" s="86">
        <v>166295.92</v>
      </c>
      <c r="J150" s="86">
        <f>+I150+H150</f>
        <v>911918.36</v>
      </c>
      <c r="K150" s="46"/>
      <c r="L150" s="52">
        <f>+J150-G150</f>
        <v>13543.189999999944</v>
      </c>
      <c r="M150" s="52"/>
      <c r="N150" s="89"/>
    </row>
    <row r="151" spans="1:14" ht="13.5" customHeight="1">
      <c r="A151" s="9"/>
      <c r="B151" s="9"/>
      <c r="C151" s="9"/>
      <c r="D151" s="9"/>
      <c r="E151" s="97">
        <f>SUM(E150:E150)</f>
        <v>225870</v>
      </c>
      <c r="F151" s="97">
        <f>SUM(F150:F150)</f>
        <v>672505.17</v>
      </c>
      <c r="G151" s="97">
        <f>SUM(G150:G150)</f>
        <v>898375.17</v>
      </c>
      <c r="H151" s="97">
        <f>SUM(H150:H150)</f>
        <v>745622.44</v>
      </c>
      <c r="I151" s="97">
        <f>SUM(I150:I150)</f>
        <v>166295.92</v>
      </c>
      <c r="J151" s="97"/>
      <c r="K151" s="97">
        <f>SUM(J150:J150)</f>
        <v>911918.36</v>
      </c>
      <c r="L151" s="97">
        <f>SUM(L150:L150)</f>
        <v>13543.189999999944</v>
      </c>
      <c r="M151" s="97">
        <f>SUM(M150:M150)</f>
        <v>0</v>
      </c>
      <c r="N151" s="89"/>
    </row>
    <row r="152" spans="1:14" ht="13.5" customHeight="1">
      <c r="A152" s="9"/>
      <c r="B152" s="9"/>
      <c r="C152" s="9"/>
      <c r="D152" s="9"/>
      <c r="E152" s="97"/>
      <c r="F152" s="97"/>
      <c r="G152" s="46"/>
      <c r="H152" s="46"/>
      <c r="I152" s="46"/>
      <c r="J152" s="46"/>
      <c r="K152" s="46"/>
      <c r="L152" s="51"/>
      <c r="M152" s="51"/>
      <c r="N152" s="89"/>
    </row>
    <row r="153" spans="1:14" ht="13.5" customHeight="1">
      <c r="A153" s="9" t="s">
        <v>43</v>
      </c>
      <c r="B153" s="9">
        <v>11</v>
      </c>
      <c r="C153" s="9"/>
      <c r="D153" s="74" t="s">
        <v>142</v>
      </c>
      <c r="E153" s="46"/>
      <c r="F153" s="46"/>
      <c r="G153" s="46"/>
      <c r="H153" s="46"/>
      <c r="I153" s="46"/>
      <c r="J153" s="46"/>
      <c r="K153" s="46"/>
      <c r="L153" s="51"/>
      <c r="M153" s="54"/>
      <c r="N153" s="89"/>
    </row>
    <row r="154" spans="1:14" ht="13.5" customHeight="1">
      <c r="A154" s="9"/>
      <c r="B154" s="9"/>
      <c r="C154" s="9">
        <v>1</v>
      </c>
      <c r="D154" s="46" t="s">
        <v>143</v>
      </c>
      <c r="E154" s="86">
        <v>0</v>
      </c>
      <c r="F154" s="86">
        <v>9483.22</v>
      </c>
      <c r="G154" s="86">
        <f>+E154+F154</f>
        <v>9483.22</v>
      </c>
      <c r="H154" s="86">
        <v>5075.22</v>
      </c>
      <c r="I154" s="92">
        <v>2565</v>
      </c>
      <c r="J154" s="86">
        <f>+I154+H154</f>
        <v>7640.22</v>
      </c>
      <c r="K154" s="46"/>
      <c r="L154" s="52"/>
      <c r="M154" s="52">
        <f>+G154-J154</f>
        <v>1842.999999999999</v>
      </c>
      <c r="N154" s="89"/>
    </row>
    <row r="155" spans="1:14" ht="13.5" customHeight="1">
      <c r="A155" s="9"/>
      <c r="B155" s="9"/>
      <c r="C155" s="9"/>
      <c r="D155" s="22"/>
      <c r="E155" s="46">
        <f>SUM(E154:E154)</f>
        <v>0</v>
      </c>
      <c r="F155" s="46">
        <f>SUM(F154:F154)</f>
        <v>9483.22</v>
      </c>
      <c r="G155" s="46">
        <f>SUM(G154:G154)</f>
        <v>9483.22</v>
      </c>
      <c r="H155" s="46">
        <f>SUM(H154:H154)</f>
        <v>5075.22</v>
      </c>
      <c r="I155" s="46">
        <f>SUM(I154:I154)</f>
        <v>2565</v>
      </c>
      <c r="J155" s="46"/>
      <c r="K155" s="46">
        <f>SUM(J154:J154)</f>
        <v>7640.22</v>
      </c>
      <c r="L155" s="46">
        <f>SUM(L154:L154)</f>
        <v>0</v>
      </c>
      <c r="M155" s="46">
        <f>SUM(M154:M154)</f>
        <v>1842.999999999999</v>
      </c>
      <c r="N155" s="89"/>
    </row>
    <row r="156" spans="1:14" ht="13.5" customHeight="1">
      <c r="A156" s="9"/>
      <c r="B156" s="9"/>
      <c r="C156" s="9"/>
      <c r="D156" s="10"/>
      <c r="E156" s="46"/>
      <c r="F156" s="46"/>
      <c r="G156" s="46"/>
      <c r="H156" s="46"/>
      <c r="I156" s="46"/>
      <c r="J156" s="46"/>
      <c r="K156" s="46"/>
      <c r="L156" s="51"/>
      <c r="M156" s="51"/>
      <c r="N156" s="89"/>
    </row>
    <row r="157" spans="1:14" ht="13.5" customHeight="1">
      <c r="A157" s="9"/>
      <c r="B157" s="9">
        <v>12</v>
      </c>
      <c r="C157" s="9"/>
      <c r="D157" s="74" t="s">
        <v>92</v>
      </c>
      <c r="E157" s="46"/>
      <c r="F157" s="46"/>
      <c r="G157" s="46"/>
      <c r="H157" s="46"/>
      <c r="I157" s="46"/>
      <c r="J157" s="46"/>
      <c r="K157" s="46"/>
      <c r="L157" s="51"/>
      <c r="M157" s="51"/>
      <c r="N157" s="89"/>
    </row>
    <row r="158" spans="1:14" ht="13.5" customHeight="1">
      <c r="A158" s="9"/>
      <c r="B158" s="9"/>
      <c r="C158" s="9" t="s">
        <v>204</v>
      </c>
      <c r="D158" s="10" t="s">
        <v>205</v>
      </c>
      <c r="E158" s="86">
        <v>30879.74</v>
      </c>
      <c r="F158" s="86">
        <v>160.28</v>
      </c>
      <c r="G158" s="86">
        <f>+E158+F158</f>
        <v>31040.02</v>
      </c>
      <c r="H158" s="86">
        <f>56+82</f>
        <v>138</v>
      </c>
      <c r="I158" s="86">
        <v>34184.51</v>
      </c>
      <c r="J158" s="86">
        <f>+H158+I158</f>
        <v>34322.51</v>
      </c>
      <c r="K158" s="46"/>
      <c r="L158" s="52">
        <f>+J158-G158</f>
        <v>3282.4900000000016</v>
      </c>
      <c r="M158" s="52"/>
      <c r="N158" s="89"/>
    </row>
    <row r="159" spans="1:14" ht="13.5" customHeight="1">
      <c r="A159" s="9"/>
      <c r="B159" s="9"/>
      <c r="C159" s="9"/>
      <c r="D159" s="74"/>
      <c r="E159" s="46">
        <f>SUM(E158)</f>
        <v>30879.74</v>
      </c>
      <c r="F159" s="46">
        <f aca="true" t="shared" si="7" ref="F159:M159">SUM(F158)</f>
        <v>160.28</v>
      </c>
      <c r="G159" s="46">
        <f t="shared" si="7"/>
        <v>31040.02</v>
      </c>
      <c r="H159" s="46">
        <f t="shared" si="7"/>
        <v>138</v>
      </c>
      <c r="I159" s="46">
        <f t="shared" si="7"/>
        <v>34184.51</v>
      </c>
      <c r="J159" s="46"/>
      <c r="K159" s="46">
        <f>+J158</f>
        <v>34322.51</v>
      </c>
      <c r="L159" s="46">
        <f t="shared" si="7"/>
        <v>3282.4900000000016</v>
      </c>
      <c r="M159" s="46">
        <f t="shared" si="7"/>
        <v>0</v>
      </c>
      <c r="N159" s="89"/>
    </row>
    <row r="160" spans="1:14" ht="13.5" customHeight="1">
      <c r="A160" s="9"/>
      <c r="B160" s="9"/>
      <c r="C160" s="9"/>
      <c r="D160" s="10"/>
      <c r="E160" s="46"/>
      <c r="F160" s="46"/>
      <c r="G160" s="46"/>
      <c r="H160" s="46"/>
      <c r="I160" s="46"/>
      <c r="J160" s="46"/>
      <c r="K160" s="46"/>
      <c r="L160" s="51"/>
      <c r="M160" s="51"/>
      <c r="N160" s="89"/>
    </row>
    <row r="161" spans="1:14" ht="13.5" customHeight="1">
      <c r="A161" s="9"/>
      <c r="B161" s="9"/>
      <c r="C161" s="9"/>
      <c r="D161" s="10"/>
      <c r="E161" s="46"/>
      <c r="F161" s="46"/>
      <c r="G161" s="46"/>
      <c r="H161" s="46"/>
      <c r="I161" s="46"/>
      <c r="J161" s="46"/>
      <c r="K161" s="46"/>
      <c r="L161" s="46"/>
      <c r="M161" s="46"/>
      <c r="N161" s="89"/>
    </row>
    <row r="162" spans="1:14" ht="13.5" customHeight="1">
      <c r="A162" s="9"/>
      <c r="B162" s="9"/>
      <c r="C162" s="9"/>
      <c r="D162" s="10"/>
      <c r="E162" s="46"/>
      <c r="F162" s="46"/>
      <c r="G162" s="46"/>
      <c r="H162" s="46"/>
      <c r="I162" s="46"/>
      <c r="J162" s="46"/>
      <c r="K162" s="46"/>
      <c r="L162" s="46"/>
      <c r="M162" s="46"/>
      <c r="N162" s="89"/>
    </row>
    <row r="163" spans="1:14" ht="13.5" customHeight="1">
      <c r="A163" s="9"/>
      <c r="B163" s="9"/>
      <c r="C163" s="9"/>
      <c r="D163" s="10"/>
      <c r="E163" s="46"/>
      <c r="F163" s="46"/>
      <c r="G163" s="46"/>
      <c r="H163" s="46"/>
      <c r="I163" s="46"/>
      <c r="J163" s="46"/>
      <c r="K163" s="46"/>
      <c r="L163" s="46"/>
      <c r="M163" s="46"/>
      <c r="N163" s="89"/>
    </row>
    <row r="164" spans="1:14" ht="13.5" customHeight="1">
      <c r="A164" s="9"/>
      <c r="B164" s="9"/>
      <c r="C164" s="9"/>
      <c r="D164" s="10"/>
      <c r="E164" s="46"/>
      <c r="F164" s="46"/>
      <c r="G164" s="46"/>
      <c r="H164" s="46"/>
      <c r="I164" s="46"/>
      <c r="J164" s="46"/>
      <c r="K164" s="46"/>
      <c r="L164" s="46"/>
      <c r="M164" s="46"/>
      <c r="N164" s="89"/>
    </row>
    <row r="165" spans="1:14" ht="13.5" customHeight="1">
      <c r="A165" s="9"/>
      <c r="B165" s="9"/>
      <c r="C165" s="9"/>
      <c r="D165" s="10"/>
      <c r="E165" s="46"/>
      <c r="F165" s="46"/>
      <c r="G165" s="46"/>
      <c r="H165" s="46"/>
      <c r="I165" s="46"/>
      <c r="J165" s="46"/>
      <c r="K165" s="46"/>
      <c r="L165" s="46"/>
      <c r="M165" s="46"/>
      <c r="N165" s="89"/>
    </row>
    <row r="166" spans="1:14" ht="13.5" customHeight="1">
      <c r="A166" s="9"/>
      <c r="B166" s="9"/>
      <c r="C166" s="9"/>
      <c r="D166" s="10"/>
      <c r="E166" s="46"/>
      <c r="F166" s="46"/>
      <c r="G166" s="46"/>
      <c r="H166" s="46"/>
      <c r="I166" s="46"/>
      <c r="J166" s="46"/>
      <c r="K166" s="46"/>
      <c r="L166" s="46"/>
      <c r="M166" s="46"/>
      <c r="N166" s="89"/>
    </row>
    <row r="167" spans="1:14" ht="13.5" customHeight="1">
      <c r="A167" s="9"/>
      <c r="B167" s="9"/>
      <c r="C167" s="9"/>
      <c r="D167" s="10"/>
      <c r="E167" s="46"/>
      <c r="F167" s="46"/>
      <c r="G167" s="46"/>
      <c r="H167" s="46"/>
      <c r="I167" s="46"/>
      <c r="J167" s="46"/>
      <c r="K167" s="46"/>
      <c r="L167" s="46"/>
      <c r="M167" s="46"/>
      <c r="N167" s="89"/>
    </row>
    <row r="168" spans="1:14" ht="13.5" customHeight="1">
      <c r="A168" s="9"/>
      <c r="B168" s="9"/>
      <c r="C168" s="9"/>
      <c r="D168" s="10"/>
      <c r="E168" s="46"/>
      <c r="F168" s="46"/>
      <c r="G168" s="46"/>
      <c r="H168" s="46"/>
      <c r="I168" s="46"/>
      <c r="J168" s="46"/>
      <c r="K168" s="46"/>
      <c r="L168" s="46"/>
      <c r="M168" s="46"/>
      <c r="N168" s="89"/>
    </row>
    <row r="169" spans="1:14" ht="13.5" customHeight="1">
      <c r="A169" s="9"/>
      <c r="B169" s="9"/>
      <c r="C169" s="9"/>
      <c r="D169" s="10"/>
      <c r="E169" s="46"/>
      <c r="F169" s="46"/>
      <c r="G169" s="46"/>
      <c r="H169" s="46"/>
      <c r="I169" s="46"/>
      <c r="J169" s="46"/>
      <c r="K169" s="46"/>
      <c r="L169" s="46"/>
      <c r="M169" s="46"/>
      <c r="N169" s="89"/>
    </row>
    <row r="170" spans="1:14" ht="13.5" customHeight="1">
      <c r="A170" s="9"/>
      <c r="B170" s="9"/>
      <c r="C170" s="9"/>
      <c r="D170" s="10"/>
      <c r="E170" s="46"/>
      <c r="F170" s="46"/>
      <c r="G170" s="46"/>
      <c r="H170" s="46"/>
      <c r="I170" s="46"/>
      <c r="J170" s="46"/>
      <c r="K170" s="46"/>
      <c r="L170" s="46"/>
      <c r="M170" s="46"/>
      <c r="N170" s="89"/>
    </row>
    <row r="171" spans="1:14" ht="13.5" customHeight="1">
      <c r="A171" s="9"/>
      <c r="B171" s="9"/>
      <c r="C171" s="9"/>
      <c r="D171" s="10"/>
      <c r="E171" s="46"/>
      <c r="F171" s="46"/>
      <c r="G171" s="46"/>
      <c r="H171" s="46"/>
      <c r="I171" s="46"/>
      <c r="J171" s="46"/>
      <c r="K171" s="46"/>
      <c r="L171" s="46"/>
      <c r="M171" s="46"/>
      <c r="N171" s="89"/>
    </row>
    <row r="172" spans="1:14" ht="13.5" customHeight="1">
      <c r="A172" s="37"/>
      <c r="B172" s="37"/>
      <c r="C172" s="176" t="s">
        <v>46</v>
      </c>
      <c r="D172" s="177"/>
      <c r="E172" s="101">
        <f aca="true" t="shared" si="8" ref="E172:M172">+E159+E155+E151</f>
        <v>256749.74</v>
      </c>
      <c r="F172" s="101">
        <f t="shared" si="8"/>
        <v>682148.67</v>
      </c>
      <c r="G172" s="101">
        <f t="shared" si="8"/>
        <v>938898.41</v>
      </c>
      <c r="H172" s="101">
        <f t="shared" si="8"/>
        <v>750835.6599999999</v>
      </c>
      <c r="I172" s="101">
        <f t="shared" si="8"/>
        <v>203045.43000000002</v>
      </c>
      <c r="J172" s="101">
        <f t="shared" si="8"/>
        <v>0</v>
      </c>
      <c r="K172" s="101">
        <f t="shared" si="8"/>
        <v>953881.09</v>
      </c>
      <c r="L172" s="101">
        <f t="shared" si="8"/>
        <v>16825.679999999946</v>
      </c>
      <c r="M172" s="101">
        <f t="shared" si="8"/>
        <v>1842.999999999999</v>
      </c>
      <c r="N172" s="102"/>
    </row>
    <row r="174" ht="13.5" customHeight="1">
      <c r="F174" s="20"/>
    </row>
    <row r="175" spans="6:7" ht="13.5" customHeight="1">
      <c r="F175" s="20"/>
      <c r="G175" s="80"/>
    </row>
    <row r="176" ht="13.5" customHeight="1">
      <c r="F176" s="20"/>
    </row>
  </sheetData>
  <sheetProtection/>
  <mergeCells count="22">
    <mergeCell ref="C172:D172"/>
    <mergeCell ref="A99:D99"/>
    <mergeCell ref="A133:D133"/>
    <mergeCell ref="C3:C5"/>
    <mergeCell ref="A52:D52"/>
    <mergeCell ref="D1:D5"/>
    <mergeCell ref="A2:C2"/>
    <mergeCell ref="N1:N5"/>
    <mergeCell ref="H3:H5"/>
    <mergeCell ref="J3:K3"/>
    <mergeCell ref="L3:L5"/>
    <mergeCell ref="M3:M5"/>
    <mergeCell ref="L1:M2"/>
    <mergeCell ref="H1:K2"/>
    <mergeCell ref="J4:J5"/>
    <mergeCell ref="K4:K5"/>
    <mergeCell ref="G3:G5"/>
    <mergeCell ref="E1:G2"/>
    <mergeCell ref="E3:E5"/>
    <mergeCell ref="A3:A5"/>
    <mergeCell ref="B3:B5"/>
    <mergeCell ref="A1:C1"/>
  </mergeCells>
  <printOptions/>
  <pageMargins left="0.5905511811023623" right="0.1968503937007874" top="0.1968503937007874" bottom="0.1968503937007874" header="0" footer="0"/>
  <pageSetup fitToHeight="0" fitToWidth="1" horizontalDpi="300" verticalDpi="300" orientation="landscape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8"/>
  <sheetViews>
    <sheetView zoomScalePageLayoutView="0" workbookViewId="0" topLeftCell="A1">
      <pane ySplit="1605" topLeftCell="A319" activePane="bottomLeft" state="split"/>
      <selection pane="topLeft" activeCell="E3" sqref="E1:H16384"/>
      <selection pane="bottomLeft" activeCell="J185" sqref="J185"/>
    </sheetView>
  </sheetViews>
  <sheetFormatPr defaultColWidth="3.140625" defaultRowHeight="13.5" customHeight="1"/>
  <cols>
    <col min="1" max="1" width="3.00390625" style="25" customWidth="1"/>
    <col min="2" max="3" width="2.8515625" style="25" customWidth="1"/>
    <col min="4" max="4" width="35.00390625" style="7" bestFit="1" customWidth="1"/>
    <col min="5" max="5" width="13.00390625" style="20" customWidth="1"/>
    <col min="6" max="12" width="13.140625" style="20" customWidth="1"/>
    <col min="13" max="14" width="13.140625" style="43" customWidth="1"/>
    <col min="15" max="15" width="15.421875" style="7" customWidth="1"/>
    <col min="16" max="16" width="3.140625" style="7" customWidth="1"/>
    <col min="17" max="16384" width="3.140625" style="7" customWidth="1"/>
  </cols>
  <sheetData>
    <row r="1" spans="1:15" s="23" customFormat="1" ht="13.5" customHeight="1">
      <c r="A1" s="166" t="s">
        <v>1</v>
      </c>
      <c r="B1" s="167"/>
      <c r="C1" s="168"/>
      <c r="D1" s="169" t="s">
        <v>5</v>
      </c>
      <c r="E1" s="175" t="s">
        <v>6</v>
      </c>
      <c r="F1" s="175"/>
      <c r="G1" s="175"/>
      <c r="H1" s="175"/>
      <c r="I1" s="175" t="s">
        <v>11</v>
      </c>
      <c r="J1" s="175"/>
      <c r="K1" s="175"/>
      <c r="L1" s="175"/>
      <c r="M1" s="186" t="s">
        <v>21</v>
      </c>
      <c r="N1" s="186"/>
      <c r="O1" s="169" t="s">
        <v>22</v>
      </c>
    </row>
    <row r="2" spans="1:15" s="23" customFormat="1" ht="13.5" customHeight="1">
      <c r="A2" s="179" t="s">
        <v>0</v>
      </c>
      <c r="B2" s="180"/>
      <c r="C2" s="181"/>
      <c r="D2" s="170"/>
      <c r="E2" s="156"/>
      <c r="F2" s="156"/>
      <c r="G2" s="156"/>
      <c r="H2" s="156"/>
      <c r="I2" s="156"/>
      <c r="J2" s="156"/>
      <c r="K2" s="156"/>
      <c r="L2" s="156"/>
      <c r="M2" s="174"/>
      <c r="N2" s="174"/>
      <c r="O2" s="170"/>
    </row>
    <row r="3" spans="1:15" s="23" customFormat="1" ht="13.5" customHeight="1">
      <c r="A3" s="163" t="s">
        <v>2</v>
      </c>
      <c r="B3" s="163" t="s">
        <v>3</v>
      </c>
      <c r="C3" s="163" t="s">
        <v>4</v>
      </c>
      <c r="D3" s="170"/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12</v>
      </c>
      <c r="J3" s="13" t="s">
        <v>13</v>
      </c>
      <c r="K3" s="172" t="s">
        <v>16</v>
      </c>
      <c r="L3" s="172"/>
      <c r="M3" s="173" t="s">
        <v>19</v>
      </c>
      <c r="N3" s="173" t="s">
        <v>20</v>
      </c>
      <c r="O3" s="170"/>
    </row>
    <row r="4" spans="1:15" s="23" customFormat="1" ht="13.5" customHeight="1">
      <c r="A4" s="164"/>
      <c r="B4" s="164"/>
      <c r="C4" s="164"/>
      <c r="D4" s="170"/>
      <c r="E4" s="155"/>
      <c r="F4" s="155"/>
      <c r="G4" s="155"/>
      <c r="H4" s="155"/>
      <c r="I4" s="155"/>
      <c r="J4" s="13" t="s">
        <v>14</v>
      </c>
      <c r="K4" s="155" t="s">
        <v>17</v>
      </c>
      <c r="L4" s="155" t="s">
        <v>18</v>
      </c>
      <c r="M4" s="173"/>
      <c r="N4" s="173"/>
      <c r="O4" s="170"/>
    </row>
    <row r="5" spans="1:15" s="23" customFormat="1" ht="13.5" customHeight="1">
      <c r="A5" s="165"/>
      <c r="B5" s="165"/>
      <c r="C5" s="165"/>
      <c r="D5" s="171"/>
      <c r="E5" s="156"/>
      <c r="F5" s="156"/>
      <c r="G5" s="156"/>
      <c r="H5" s="156"/>
      <c r="I5" s="156"/>
      <c r="J5" s="12" t="s">
        <v>15</v>
      </c>
      <c r="K5" s="156"/>
      <c r="L5" s="156"/>
      <c r="M5" s="174"/>
      <c r="N5" s="174"/>
      <c r="O5" s="171"/>
    </row>
    <row r="6" spans="1:15" ht="13.5" customHeight="1">
      <c r="A6" s="14" t="s">
        <v>23</v>
      </c>
      <c r="B6" s="14"/>
      <c r="C6" s="14"/>
      <c r="D6" s="14" t="s">
        <v>34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16"/>
    </row>
    <row r="7" spans="1:15" ht="13.5" customHeight="1">
      <c r="A7" s="9"/>
      <c r="B7" s="9"/>
      <c r="C7" s="9"/>
      <c r="D7" s="72" t="s">
        <v>24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16"/>
    </row>
    <row r="8" spans="1:15" ht="13.5" customHeight="1">
      <c r="A8" s="9"/>
      <c r="B8" s="9"/>
      <c r="C8" s="9"/>
      <c r="D8" s="9"/>
      <c r="E8" s="51"/>
      <c r="F8" s="51"/>
      <c r="G8" s="51"/>
      <c r="H8" s="51"/>
      <c r="I8" s="51"/>
      <c r="J8" s="51"/>
      <c r="K8" s="51"/>
      <c r="L8" s="51"/>
      <c r="M8" s="51"/>
      <c r="N8" s="51"/>
      <c r="O8" s="16"/>
    </row>
    <row r="9" spans="1:15" ht="13.5" customHeight="1">
      <c r="A9" s="9"/>
      <c r="B9" s="9">
        <v>1</v>
      </c>
      <c r="C9" s="9"/>
      <c r="D9" s="74" t="s">
        <v>93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16"/>
    </row>
    <row r="10" spans="1:15" ht="13.5" customHeight="1">
      <c r="A10" s="9"/>
      <c r="B10" s="9"/>
      <c r="C10" s="9"/>
      <c r="D10" s="1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6"/>
    </row>
    <row r="11" spans="1:15" ht="13.5" customHeight="1">
      <c r="A11" s="9"/>
      <c r="B11" s="9"/>
      <c r="C11" s="9">
        <v>1</v>
      </c>
      <c r="D11" s="10" t="s">
        <v>94</v>
      </c>
      <c r="E11" s="52">
        <v>150000</v>
      </c>
      <c r="F11" s="116">
        <v>0</v>
      </c>
      <c r="G11" s="52">
        <v>0</v>
      </c>
      <c r="H11" s="52">
        <f>+E11+F11-G11</f>
        <v>150000</v>
      </c>
      <c r="I11" s="52">
        <v>124417.5</v>
      </c>
      <c r="J11" s="52"/>
      <c r="K11" s="52">
        <f>+I11+J11</f>
        <v>124417.5</v>
      </c>
      <c r="L11" s="51"/>
      <c r="M11" s="53"/>
      <c r="N11" s="52">
        <f>+H11-K11</f>
        <v>25582.5</v>
      </c>
      <c r="O11" s="16"/>
    </row>
    <row r="12" spans="1:15" ht="13.5" customHeight="1">
      <c r="A12" s="9"/>
      <c r="B12" s="9"/>
      <c r="C12" s="9"/>
      <c r="D12" s="10"/>
      <c r="E12" s="51">
        <f aca="true" t="shared" si="0" ref="E12:J12">SUM(E11)</f>
        <v>150000</v>
      </c>
      <c r="F12" s="51">
        <f t="shared" si="0"/>
        <v>0</v>
      </c>
      <c r="G12" s="51">
        <f t="shared" si="0"/>
        <v>0</v>
      </c>
      <c r="H12" s="51">
        <f t="shared" si="0"/>
        <v>150000</v>
      </c>
      <c r="I12" s="51">
        <f t="shared" si="0"/>
        <v>124417.5</v>
      </c>
      <c r="J12" s="51">
        <f t="shared" si="0"/>
        <v>0</v>
      </c>
      <c r="K12" s="51"/>
      <c r="L12" s="51">
        <f>+K11</f>
        <v>124417.5</v>
      </c>
      <c r="M12" s="51">
        <f>SUM(M11)</f>
        <v>0</v>
      </c>
      <c r="N12" s="51">
        <f>SUM(N11)</f>
        <v>25582.5</v>
      </c>
      <c r="O12" s="16"/>
    </row>
    <row r="13" spans="1:15" ht="13.5" customHeight="1">
      <c r="A13" s="9"/>
      <c r="B13" s="9"/>
      <c r="C13" s="9"/>
      <c r="D13" s="1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33"/>
    </row>
    <row r="14" spans="1:15" ht="13.5" customHeight="1">
      <c r="A14" s="9"/>
      <c r="B14" s="9">
        <v>2</v>
      </c>
      <c r="C14" s="9"/>
      <c r="D14" s="74" t="s">
        <v>95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33"/>
    </row>
    <row r="15" spans="1:15" ht="13.5" customHeight="1">
      <c r="A15" s="9"/>
      <c r="B15" s="9"/>
      <c r="C15" s="9"/>
      <c r="D15" s="74" t="s">
        <v>96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33"/>
    </row>
    <row r="16" spans="1:15" ht="13.5" customHeight="1">
      <c r="A16" s="9"/>
      <c r="B16" s="9"/>
      <c r="C16" s="9"/>
      <c r="D16" s="1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33"/>
    </row>
    <row r="17" spans="1:15" ht="13.5" customHeight="1">
      <c r="A17" s="9"/>
      <c r="B17" s="9"/>
      <c r="C17" s="9">
        <v>1</v>
      </c>
      <c r="D17" s="111" t="s">
        <v>152</v>
      </c>
      <c r="E17" s="51">
        <v>70000</v>
      </c>
      <c r="F17" s="71">
        <v>0</v>
      </c>
      <c r="G17" s="71">
        <v>0</v>
      </c>
      <c r="H17" s="51">
        <f>+E17+F17-G17</f>
        <v>70000</v>
      </c>
      <c r="I17" s="51">
        <v>11477.46</v>
      </c>
      <c r="J17" s="51">
        <v>0</v>
      </c>
      <c r="K17" s="51">
        <f>+I17+J17</f>
        <v>11477.46</v>
      </c>
      <c r="L17" s="51"/>
      <c r="M17" s="54"/>
      <c r="N17" s="51">
        <f>+H17-K17</f>
        <v>58522.54</v>
      </c>
      <c r="O17" s="16"/>
    </row>
    <row r="18" spans="1:15" ht="13.5" customHeight="1">
      <c r="A18" s="9"/>
      <c r="B18" s="9"/>
      <c r="C18" s="9">
        <v>2</v>
      </c>
      <c r="D18" s="111" t="s">
        <v>153</v>
      </c>
      <c r="E18" s="51">
        <v>70000</v>
      </c>
      <c r="F18" s="71">
        <v>0</v>
      </c>
      <c r="G18" s="71">
        <v>0</v>
      </c>
      <c r="H18" s="51">
        <f>+E18+F18-G18</f>
        <v>70000</v>
      </c>
      <c r="I18" s="51">
        <v>29388.58</v>
      </c>
      <c r="J18" s="51">
        <v>0</v>
      </c>
      <c r="K18" s="51">
        <f>+I18+J18</f>
        <v>29388.58</v>
      </c>
      <c r="L18" s="51"/>
      <c r="M18" s="54"/>
      <c r="N18" s="51">
        <f>+H18-K18</f>
        <v>40611.42</v>
      </c>
      <c r="O18" s="33"/>
    </row>
    <row r="19" spans="1:15" ht="13.5" customHeight="1">
      <c r="A19" s="9"/>
      <c r="B19" s="9"/>
      <c r="C19" s="9">
        <v>3</v>
      </c>
      <c r="D19" s="111" t="s">
        <v>154</v>
      </c>
      <c r="E19" s="52">
        <v>10000</v>
      </c>
      <c r="F19" s="52">
        <v>0</v>
      </c>
      <c r="G19" s="116">
        <v>0</v>
      </c>
      <c r="H19" s="52">
        <f>+E19+F19-G19</f>
        <v>10000</v>
      </c>
      <c r="I19" s="52">
        <v>0</v>
      </c>
      <c r="J19" s="52">
        <v>0</v>
      </c>
      <c r="K19" s="52">
        <f>+I19+J19</f>
        <v>0</v>
      </c>
      <c r="L19" s="51"/>
      <c r="M19" s="53"/>
      <c r="N19" s="52">
        <f>+H19-K19</f>
        <v>10000</v>
      </c>
      <c r="O19" s="16"/>
    </row>
    <row r="20" spans="1:15" ht="13.5" customHeight="1">
      <c r="A20" s="9"/>
      <c r="B20" s="9"/>
      <c r="C20" s="9"/>
      <c r="D20" s="10"/>
      <c r="E20" s="51">
        <f aca="true" t="shared" si="1" ref="E20:J20">SUM(E17:E19)</f>
        <v>150000</v>
      </c>
      <c r="F20" s="51">
        <f t="shared" si="1"/>
        <v>0</v>
      </c>
      <c r="G20" s="51">
        <f t="shared" si="1"/>
        <v>0</v>
      </c>
      <c r="H20" s="51">
        <f t="shared" si="1"/>
        <v>150000</v>
      </c>
      <c r="I20" s="51">
        <f t="shared" si="1"/>
        <v>40866.04</v>
      </c>
      <c r="J20" s="51">
        <f t="shared" si="1"/>
        <v>0</v>
      </c>
      <c r="K20" s="51"/>
      <c r="L20" s="51">
        <f>SUM(K17:K19)</f>
        <v>40866.04</v>
      </c>
      <c r="M20" s="51">
        <f>SUM(M17:M19)</f>
        <v>0</v>
      </c>
      <c r="N20" s="51">
        <f>SUM(N17:N19)</f>
        <v>109133.95999999999</v>
      </c>
      <c r="O20" s="33"/>
    </row>
    <row r="21" spans="1:15" ht="13.5" customHeight="1">
      <c r="A21" s="9"/>
      <c r="B21" s="9"/>
      <c r="C21" s="9"/>
      <c r="D21" s="1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33"/>
    </row>
    <row r="22" spans="1:15" ht="13.5" customHeight="1">
      <c r="A22" s="9"/>
      <c r="B22" s="9">
        <v>3</v>
      </c>
      <c r="C22" s="9"/>
      <c r="D22" s="74" t="s">
        <v>125</v>
      </c>
      <c r="E22" s="51"/>
      <c r="F22" s="51"/>
      <c r="G22" s="51"/>
      <c r="H22" s="54"/>
      <c r="I22" s="51"/>
      <c r="J22" s="51"/>
      <c r="K22" s="51"/>
      <c r="L22" s="51"/>
      <c r="M22" s="51"/>
      <c r="N22" s="51"/>
      <c r="O22" s="33"/>
    </row>
    <row r="23" spans="1:15" ht="13.5" customHeight="1">
      <c r="A23" s="9"/>
      <c r="B23" s="9"/>
      <c r="C23" s="9"/>
      <c r="D23" s="1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3"/>
    </row>
    <row r="24" spans="1:15" ht="13.5" customHeight="1">
      <c r="A24" s="9"/>
      <c r="B24" s="9"/>
      <c r="C24" s="9">
        <v>1</v>
      </c>
      <c r="D24" s="111" t="s">
        <v>126</v>
      </c>
      <c r="E24" s="51" t="s">
        <v>127</v>
      </c>
      <c r="F24" s="71">
        <v>0</v>
      </c>
      <c r="G24" s="71">
        <v>0</v>
      </c>
      <c r="H24" s="51" t="s">
        <v>127</v>
      </c>
      <c r="I24" s="71">
        <v>0</v>
      </c>
      <c r="J24" s="71">
        <v>0</v>
      </c>
      <c r="K24" s="71">
        <f>+I24+J24</f>
        <v>0</v>
      </c>
      <c r="L24" s="51"/>
      <c r="M24" s="54"/>
      <c r="N24" s="71">
        <v>0</v>
      </c>
      <c r="O24" s="33"/>
    </row>
    <row r="25" spans="1:15" ht="13.5" customHeight="1">
      <c r="A25" s="9"/>
      <c r="B25" s="9"/>
      <c r="C25" s="9">
        <v>2</v>
      </c>
      <c r="D25" s="111" t="s">
        <v>155</v>
      </c>
      <c r="E25" s="51" t="s">
        <v>127</v>
      </c>
      <c r="F25" s="71">
        <v>0</v>
      </c>
      <c r="G25" s="71">
        <v>0</v>
      </c>
      <c r="H25" s="51" t="s">
        <v>127</v>
      </c>
      <c r="I25" s="71">
        <v>0</v>
      </c>
      <c r="J25" s="71">
        <v>0</v>
      </c>
      <c r="K25" s="71">
        <f>+I25+J25</f>
        <v>0</v>
      </c>
      <c r="L25" s="51"/>
      <c r="M25" s="54"/>
      <c r="N25" s="71">
        <v>0</v>
      </c>
      <c r="O25" s="33"/>
    </row>
    <row r="26" spans="1:15" ht="13.5" customHeight="1">
      <c r="A26" s="9"/>
      <c r="B26" s="9"/>
      <c r="C26" s="9">
        <v>3</v>
      </c>
      <c r="D26" s="111" t="s">
        <v>156</v>
      </c>
      <c r="E26" s="51" t="s">
        <v>127</v>
      </c>
      <c r="F26" s="71">
        <v>0</v>
      </c>
      <c r="G26" s="71">
        <v>0</v>
      </c>
      <c r="H26" s="51" t="s">
        <v>127</v>
      </c>
      <c r="I26" s="71">
        <v>0</v>
      </c>
      <c r="J26" s="71">
        <v>0</v>
      </c>
      <c r="K26" s="71">
        <f>+I26+J26</f>
        <v>0</v>
      </c>
      <c r="L26" s="51"/>
      <c r="M26" s="54"/>
      <c r="N26" s="71">
        <v>0</v>
      </c>
      <c r="O26" s="33"/>
    </row>
    <row r="27" spans="1:15" ht="13.5" customHeight="1">
      <c r="A27" s="9"/>
      <c r="B27" s="9"/>
      <c r="C27" s="9"/>
      <c r="D27" s="1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33"/>
    </row>
    <row r="28" spans="1:15" ht="13.5" customHeight="1">
      <c r="A28" s="9"/>
      <c r="B28" s="9"/>
      <c r="C28" s="9"/>
      <c r="D28" s="1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6"/>
    </row>
    <row r="29" spans="1:15" ht="13.5" customHeight="1">
      <c r="A29" s="9"/>
      <c r="B29" s="9">
        <v>4</v>
      </c>
      <c r="C29" s="9"/>
      <c r="D29" s="74" t="s">
        <v>157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33"/>
    </row>
    <row r="30" spans="1:15" ht="13.5" customHeight="1">
      <c r="A30" s="9"/>
      <c r="B30" s="9"/>
      <c r="C30" s="9"/>
      <c r="D30" s="1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33"/>
    </row>
    <row r="31" spans="1:15" ht="13.5" customHeight="1">
      <c r="A31" s="9"/>
      <c r="B31" s="9"/>
      <c r="C31" s="9">
        <v>1</v>
      </c>
      <c r="D31" s="111" t="s">
        <v>158</v>
      </c>
      <c r="E31" s="51">
        <v>7000</v>
      </c>
      <c r="F31" s="71">
        <v>0</v>
      </c>
      <c r="G31" s="71">
        <v>0</v>
      </c>
      <c r="H31" s="51">
        <f aca="true" t="shared" si="2" ref="H31:H39">+E31+F31-G31</f>
        <v>7000</v>
      </c>
      <c r="I31" s="54">
        <v>3699.52</v>
      </c>
      <c r="J31" s="54">
        <v>0</v>
      </c>
      <c r="K31" s="51">
        <f>+I31+J31</f>
        <v>3699.52</v>
      </c>
      <c r="L31" s="51"/>
      <c r="M31" s="54"/>
      <c r="N31" s="51">
        <f>+H31-K31</f>
        <v>3300.48</v>
      </c>
      <c r="O31" s="33"/>
    </row>
    <row r="32" spans="1:15" ht="13.5" customHeight="1">
      <c r="A32" s="9"/>
      <c r="B32" s="9"/>
      <c r="C32" s="9">
        <v>2</v>
      </c>
      <c r="D32" s="111" t="s">
        <v>159</v>
      </c>
      <c r="E32" s="51">
        <v>1000</v>
      </c>
      <c r="F32" s="71">
        <v>0</v>
      </c>
      <c r="G32" s="71">
        <v>0</v>
      </c>
      <c r="H32" s="51">
        <f t="shared" si="2"/>
        <v>1000</v>
      </c>
      <c r="I32" s="54">
        <v>158.85</v>
      </c>
      <c r="J32" s="54">
        <v>0</v>
      </c>
      <c r="K32" s="51">
        <f aca="true" t="shared" si="3" ref="K32:K39">+I32+J32</f>
        <v>158.85</v>
      </c>
      <c r="L32" s="51"/>
      <c r="M32" s="54"/>
      <c r="N32" s="51">
        <f>+H32-K32</f>
        <v>841.15</v>
      </c>
      <c r="O32" s="33"/>
    </row>
    <row r="33" spans="1:15" ht="13.5" customHeight="1">
      <c r="A33" s="9"/>
      <c r="B33" s="9"/>
      <c r="C33" s="9">
        <v>3</v>
      </c>
      <c r="D33" s="111" t="s">
        <v>160</v>
      </c>
      <c r="E33" s="51">
        <v>15000</v>
      </c>
      <c r="F33" s="71">
        <v>0</v>
      </c>
      <c r="G33" s="71">
        <v>0</v>
      </c>
      <c r="H33" s="51">
        <f t="shared" si="2"/>
        <v>15000</v>
      </c>
      <c r="I33" s="54">
        <v>4939.8</v>
      </c>
      <c r="J33" s="54">
        <v>0</v>
      </c>
      <c r="K33" s="51">
        <f t="shared" si="3"/>
        <v>4939.8</v>
      </c>
      <c r="L33" s="51"/>
      <c r="M33" s="54"/>
      <c r="N33" s="51">
        <f aca="true" t="shared" si="4" ref="N33:N39">+H33-K33</f>
        <v>10060.2</v>
      </c>
      <c r="O33" s="33"/>
    </row>
    <row r="34" spans="1:15" ht="13.5" customHeight="1">
      <c r="A34" s="9"/>
      <c r="B34" s="9"/>
      <c r="C34" s="9">
        <v>4</v>
      </c>
      <c r="D34" s="111" t="s">
        <v>161</v>
      </c>
      <c r="E34" s="51">
        <v>2000</v>
      </c>
      <c r="F34" s="71">
        <v>0</v>
      </c>
      <c r="G34" s="71">
        <v>0</v>
      </c>
      <c r="H34" s="51">
        <f t="shared" si="2"/>
        <v>2000</v>
      </c>
      <c r="I34" s="54">
        <v>1085.06</v>
      </c>
      <c r="J34" s="54">
        <v>0</v>
      </c>
      <c r="K34" s="51">
        <f t="shared" si="3"/>
        <v>1085.06</v>
      </c>
      <c r="L34" s="51"/>
      <c r="M34" s="54"/>
      <c r="N34" s="51">
        <f t="shared" si="4"/>
        <v>914.94</v>
      </c>
      <c r="O34" s="33"/>
    </row>
    <row r="35" spans="1:15" ht="13.5" customHeight="1">
      <c r="A35" s="9"/>
      <c r="B35" s="9"/>
      <c r="C35" s="9">
        <v>5</v>
      </c>
      <c r="D35" s="111" t="s">
        <v>162</v>
      </c>
      <c r="E35" s="51">
        <v>10000</v>
      </c>
      <c r="F35" s="71">
        <v>0</v>
      </c>
      <c r="G35" s="71">
        <v>0</v>
      </c>
      <c r="H35" s="51">
        <f t="shared" si="2"/>
        <v>10000</v>
      </c>
      <c r="I35" s="54">
        <v>2298.8</v>
      </c>
      <c r="J35" s="54">
        <v>0</v>
      </c>
      <c r="K35" s="51">
        <f t="shared" si="3"/>
        <v>2298.8</v>
      </c>
      <c r="L35" s="51"/>
      <c r="M35" s="54"/>
      <c r="N35" s="51">
        <f t="shared" si="4"/>
        <v>7701.2</v>
      </c>
      <c r="O35" s="33"/>
    </row>
    <row r="36" spans="1:15" ht="13.5" customHeight="1">
      <c r="A36" s="9"/>
      <c r="B36" s="9"/>
      <c r="C36" s="9">
        <v>6</v>
      </c>
      <c r="D36" s="111" t="s">
        <v>98</v>
      </c>
      <c r="E36" s="51">
        <v>3000</v>
      </c>
      <c r="F36" s="71">
        <v>0</v>
      </c>
      <c r="G36" s="71">
        <v>0</v>
      </c>
      <c r="H36" s="51">
        <f t="shared" si="2"/>
        <v>3000</v>
      </c>
      <c r="I36" s="54">
        <v>27606.07</v>
      </c>
      <c r="J36" s="54">
        <v>0</v>
      </c>
      <c r="K36" s="51">
        <f t="shared" si="3"/>
        <v>27606.07</v>
      </c>
      <c r="L36" s="51"/>
      <c r="M36" s="54">
        <f>+K36-H36</f>
        <v>24606.07</v>
      </c>
      <c r="N36" s="51"/>
      <c r="O36" s="33"/>
    </row>
    <row r="37" spans="1:15" ht="13.5" customHeight="1">
      <c r="A37" s="9"/>
      <c r="B37" s="9"/>
      <c r="C37" s="9">
        <v>7</v>
      </c>
      <c r="D37" s="111" t="s">
        <v>163</v>
      </c>
      <c r="E37" s="51">
        <v>5000</v>
      </c>
      <c r="F37" s="71">
        <v>0</v>
      </c>
      <c r="G37" s="71">
        <v>0</v>
      </c>
      <c r="H37" s="51">
        <f t="shared" si="2"/>
        <v>5000</v>
      </c>
      <c r="I37" s="54">
        <f>15867.13+35.53</f>
        <v>15902.66</v>
      </c>
      <c r="J37" s="54">
        <v>0</v>
      </c>
      <c r="K37" s="51">
        <f t="shared" si="3"/>
        <v>15902.66</v>
      </c>
      <c r="L37" s="51"/>
      <c r="M37" s="54">
        <f>+K37-H37</f>
        <v>10902.66</v>
      </c>
      <c r="N37" s="51"/>
      <c r="O37" s="33"/>
    </row>
    <row r="38" spans="1:15" ht="13.5" customHeight="1">
      <c r="A38" s="9"/>
      <c r="B38" s="9"/>
      <c r="C38" s="9">
        <v>8</v>
      </c>
      <c r="D38" s="111" t="s">
        <v>228</v>
      </c>
      <c r="E38" s="51">
        <v>10000</v>
      </c>
      <c r="F38" s="71">
        <v>0</v>
      </c>
      <c r="G38" s="71">
        <v>0</v>
      </c>
      <c r="H38" s="51">
        <f t="shared" si="2"/>
        <v>10000</v>
      </c>
      <c r="I38" s="54">
        <v>2094</v>
      </c>
      <c r="J38" s="54">
        <v>0</v>
      </c>
      <c r="K38" s="51">
        <f t="shared" si="3"/>
        <v>2094</v>
      </c>
      <c r="L38" s="51"/>
      <c r="M38" s="54"/>
      <c r="N38" s="51">
        <f t="shared" si="4"/>
        <v>7906</v>
      </c>
      <c r="O38" s="33"/>
    </row>
    <row r="39" spans="1:15" ht="13.5" customHeight="1">
      <c r="A39" s="9"/>
      <c r="B39" s="9"/>
      <c r="C39" s="9">
        <v>9</v>
      </c>
      <c r="D39" s="111" t="s">
        <v>164</v>
      </c>
      <c r="E39" s="51">
        <v>127000</v>
      </c>
      <c r="F39" s="116">
        <v>0</v>
      </c>
      <c r="G39" s="116">
        <v>0</v>
      </c>
      <c r="H39" s="51">
        <f t="shared" si="2"/>
        <v>127000</v>
      </c>
      <c r="I39" s="53">
        <v>79035.34</v>
      </c>
      <c r="J39" s="52">
        <v>0</v>
      </c>
      <c r="K39" s="52">
        <f t="shared" si="3"/>
        <v>79035.34</v>
      </c>
      <c r="L39" s="51"/>
      <c r="M39" s="54"/>
      <c r="N39" s="51">
        <f t="shared" si="4"/>
        <v>47964.66</v>
      </c>
      <c r="O39" s="16"/>
    </row>
    <row r="40" spans="1:15" ht="13.5" customHeight="1">
      <c r="A40" s="9"/>
      <c r="B40" s="9"/>
      <c r="C40" s="9"/>
      <c r="D40" s="10"/>
      <c r="E40" s="82">
        <f aca="true" t="shared" si="5" ref="E40:J40">SUM(E31:E39)</f>
        <v>180000</v>
      </c>
      <c r="F40" s="82">
        <f t="shared" si="5"/>
        <v>0</v>
      </c>
      <c r="G40" s="82">
        <f t="shared" si="5"/>
        <v>0</v>
      </c>
      <c r="H40" s="82">
        <f t="shared" si="5"/>
        <v>180000</v>
      </c>
      <c r="I40" s="82">
        <f t="shared" si="5"/>
        <v>136820.09999999998</v>
      </c>
      <c r="J40" s="82">
        <f t="shared" si="5"/>
        <v>0</v>
      </c>
      <c r="K40" s="51"/>
      <c r="L40" s="51">
        <f>SUM(K31:K39)</f>
        <v>136820.09999999998</v>
      </c>
      <c r="M40" s="82">
        <f>SUM(M31:M39)</f>
        <v>35508.729999999996</v>
      </c>
      <c r="N40" s="82">
        <f>SUM(N31:N39)</f>
        <v>78688.63</v>
      </c>
      <c r="O40" s="33"/>
    </row>
    <row r="41" spans="1:15" ht="13.5" customHeight="1">
      <c r="A41" s="9"/>
      <c r="B41" s="9"/>
      <c r="C41" s="9"/>
      <c r="D41" s="1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3"/>
    </row>
    <row r="42" spans="1:15" ht="13.5" customHeight="1">
      <c r="A42" s="9"/>
      <c r="B42" s="9">
        <v>5</v>
      </c>
      <c r="C42" s="9"/>
      <c r="D42" s="112" t="s">
        <v>165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3"/>
    </row>
    <row r="43" spans="1:15" ht="13.5" customHeight="1">
      <c r="A43" s="9"/>
      <c r="B43" s="9"/>
      <c r="C43" s="9">
        <v>1</v>
      </c>
      <c r="D43" s="111" t="s">
        <v>166</v>
      </c>
      <c r="E43" s="51">
        <v>300000</v>
      </c>
      <c r="F43" s="71">
        <v>0</v>
      </c>
      <c r="G43" s="71">
        <v>0</v>
      </c>
      <c r="H43" s="51">
        <f>+E43+F43-G43</f>
        <v>300000</v>
      </c>
      <c r="I43" s="54">
        <v>192875.07</v>
      </c>
      <c r="J43" s="71">
        <v>0</v>
      </c>
      <c r="K43" s="51">
        <f>+I43+J43</f>
        <v>192875.07</v>
      </c>
      <c r="L43" s="51"/>
      <c r="M43" s="54"/>
      <c r="N43" s="51">
        <f>+H43-K43</f>
        <v>107124.93</v>
      </c>
      <c r="O43" s="33"/>
    </row>
    <row r="44" spans="1:15" ht="13.5" customHeight="1">
      <c r="A44" s="9"/>
      <c r="B44" s="9"/>
      <c r="C44" s="9">
        <v>2</v>
      </c>
      <c r="D44" s="111" t="s">
        <v>167</v>
      </c>
      <c r="E44" s="51" t="s">
        <v>127</v>
      </c>
      <c r="F44" s="71">
        <v>0</v>
      </c>
      <c r="G44" s="71">
        <v>0</v>
      </c>
      <c r="H44" s="51" t="s">
        <v>127</v>
      </c>
      <c r="I44" s="106">
        <v>0</v>
      </c>
      <c r="J44" s="71">
        <v>0</v>
      </c>
      <c r="K44" s="51">
        <f>+I44+J44</f>
        <v>0</v>
      </c>
      <c r="L44" s="51"/>
      <c r="M44" s="54"/>
      <c r="N44" s="71">
        <v>0</v>
      </c>
      <c r="O44" s="33"/>
    </row>
    <row r="45" spans="1:15" ht="13.5" customHeight="1">
      <c r="A45" s="9"/>
      <c r="B45" s="9"/>
      <c r="C45" s="9">
        <v>3</v>
      </c>
      <c r="D45" s="111" t="s">
        <v>168</v>
      </c>
      <c r="E45" s="51">
        <v>110000</v>
      </c>
      <c r="F45" s="71">
        <v>0</v>
      </c>
      <c r="G45" s="71">
        <v>0</v>
      </c>
      <c r="H45" s="54">
        <f>+E45+F45-G45</f>
        <v>110000</v>
      </c>
      <c r="I45" s="106">
        <v>61175.37</v>
      </c>
      <c r="J45" s="71">
        <v>0</v>
      </c>
      <c r="K45" s="51">
        <f>+I45+J45</f>
        <v>61175.37</v>
      </c>
      <c r="L45" s="51"/>
      <c r="M45" s="54"/>
      <c r="N45" s="51">
        <f>+H45-K45</f>
        <v>48824.63</v>
      </c>
      <c r="O45" s="33"/>
    </row>
    <row r="46" spans="1:15" ht="13.5" customHeight="1">
      <c r="A46" s="9"/>
      <c r="B46" s="9"/>
      <c r="C46" s="9">
        <v>4</v>
      </c>
      <c r="D46" s="10" t="s">
        <v>169</v>
      </c>
      <c r="E46" s="52">
        <v>40000</v>
      </c>
      <c r="F46" s="116">
        <v>0</v>
      </c>
      <c r="G46" s="116">
        <v>0</v>
      </c>
      <c r="H46" s="52">
        <f>+E46+F46-G46</f>
        <v>40000</v>
      </c>
      <c r="I46" s="118">
        <v>15014</v>
      </c>
      <c r="J46" s="116">
        <v>0</v>
      </c>
      <c r="K46" s="52">
        <f>+I46+J46</f>
        <v>15014</v>
      </c>
      <c r="L46" s="51"/>
      <c r="M46" s="53"/>
      <c r="N46" s="52">
        <f>+H46-K46</f>
        <v>24986</v>
      </c>
      <c r="O46" s="33"/>
    </row>
    <row r="47" spans="1:15" ht="13.5" customHeight="1">
      <c r="A47" s="9"/>
      <c r="B47" s="9"/>
      <c r="C47" s="9"/>
      <c r="D47" s="10"/>
      <c r="E47" s="51">
        <f aca="true" t="shared" si="6" ref="E47:J47">SUM(E43:E46)</f>
        <v>450000</v>
      </c>
      <c r="F47" s="51">
        <f t="shared" si="6"/>
        <v>0</v>
      </c>
      <c r="G47" s="51">
        <f t="shared" si="6"/>
        <v>0</v>
      </c>
      <c r="H47" s="51">
        <f t="shared" si="6"/>
        <v>450000</v>
      </c>
      <c r="I47" s="51">
        <f t="shared" si="6"/>
        <v>269064.44</v>
      </c>
      <c r="J47" s="51">
        <f t="shared" si="6"/>
        <v>0</v>
      </c>
      <c r="K47" s="51"/>
      <c r="L47" s="51">
        <f>SUM(K43:K46)</f>
        <v>269064.44</v>
      </c>
      <c r="M47" s="51">
        <f>SUM(M43:M46)</f>
        <v>0</v>
      </c>
      <c r="N47" s="51">
        <f>SUM(N43:N46)</f>
        <v>180935.56</v>
      </c>
      <c r="O47" s="33"/>
    </row>
    <row r="48" spans="1:15" ht="13.5" customHeight="1">
      <c r="A48" s="9"/>
      <c r="B48" s="9"/>
      <c r="C48" s="9"/>
      <c r="D48" s="1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3"/>
    </row>
    <row r="49" spans="1:15" ht="13.5" customHeight="1">
      <c r="A49" s="9"/>
      <c r="B49" s="9">
        <v>6</v>
      </c>
      <c r="C49" s="9"/>
      <c r="D49" s="113" t="s">
        <v>170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3"/>
    </row>
    <row r="50" spans="1:15" ht="13.5" customHeight="1">
      <c r="A50" s="9"/>
      <c r="B50" s="9"/>
      <c r="C50" s="9">
        <v>1</v>
      </c>
      <c r="D50" s="114" t="s">
        <v>171</v>
      </c>
      <c r="E50" s="51" t="s">
        <v>127</v>
      </c>
      <c r="F50" s="71">
        <v>0</v>
      </c>
      <c r="G50" s="71">
        <v>0</v>
      </c>
      <c r="H50" s="51" t="s">
        <v>127</v>
      </c>
      <c r="I50" s="71">
        <v>0</v>
      </c>
      <c r="J50" s="71">
        <v>0</v>
      </c>
      <c r="K50" s="51">
        <f>+I50+J50</f>
        <v>0</v>
      </c>
      <c r="L50" s="71"/>
      <c r="M50" s="71"/>
      <c r="N50" s="71">
        <v>0</v>
      </c>
      <c r="O50" s="33"/>
    </row>
    <row r="51" spans="1:15" ht="13.5" customHeight="1">
      <c r="A51" s="9"/>
      <c r="B51" s="9"/>
      <c r="C51" s="9">
        <v>3</v>
      </c>
      <c r="D51" s="114" t="s">
        <v>172</v>
      </c>
      <c r="E51" s="51" t="s">
        <v>127</v>
      </c>
      <c r="F51" s="71">
        <v>0</v>
      </c>
      <c r="G51" s="71">
        <v>0</v>
      </c>
      <c r="H51" s="51" t="s">
        <v>127</v>
      </c>
      <c r="I51" s="71">
        <v>0</v>
      </c>
      <c r="J51" s="71">
        <v>0</v>
      </c>
      <c r="K51" s="51">
        <f>+I51+J51</f>
        <v>0</v>
      </c>
      <c r="L51" s="71"/>
      <c r="M51" s="71"/>
      <c r="N51" s="71">
        <v>0</v>
      </c>
      <c r="O51" s="33"/>
    </row>
    <row r="52" spans="1:15" ht="13.5" customHeight="1">
      <c r="A52" s="9"/>
      <c r="B52" s="9"/>
      <c r="C52" s="9"/>
      <c r="D52" s="1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3"/>
    </row>
    <row r="53" spans="1:15" ht="13.5" customHeight="1">
      <c r="A53" s="9"/>
      <c r="B53" s="9">
        <v>7</v>
      </c>
      <c r="C53" s="9"/>
      <c r="D53" s="128" t="s">
        <v>173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33"/>
    </row>
    <row r="54" spans="1:15" ht="13.5" customHeight="1">
      <c r="A54" s="9"/>
      <c r="B54" s="9"/>
      <c r="C54" s="9">
        <v>1</v>
      </c>
      <c r="D54" s="111" t="s">
        <v>174</v>
      </c>
      <c r="E54" s="51">
        <v>150000</v>
      </c>
      <c r="F54" s="71">
        <v>0</v>
      </c>
      <c r="G54" s="71">
        <v>0</v>
      </c>
      <c r="H54" s="51">
        <f>+E54+F54-G54</f>
        <v>150000</v>
      </c>
      <c r="I54" s="106">
        <v>135250</v>
      </c>
      <c r="J54" s="71">
        <v>0</v>
      </c>
      <c r="K54" s="51">
        <f>+I54+J54</f>
        <v>135250</v>
      </c>
      <c r="L54" s="51"/>
      <c r="M54" s="54"/>
      <c r="N54" s="51">
        <f>+H54-K54</f>
        <v>14750</v>
      </c>
      <c r="O54" s="33"/>
    </row>
    <row r="55" spans="1:15" ht="13.5" customHeight="1">
      <c r="A55" s="9"/>
      <c r="B55" s="9"/>
      <c r="C55" s="9">
        <v>2</v>
      </c>
      <c r="D55" s="10" t="s">
        <v>175</v>
      </c>
      <c r="E55" s="52">
        <v>350000</v>
      </c>
      <c r="F55" s="116">
        <v>0</v>
      </c>
      <c r="G55" s="116">
        <v>0</v>
      </c>
      <c r="H55" s="52">
        <f>+E55+F55-G55</f>
        <v>350000</v>
      </c>
      <c r="I55" s="118">
        <v>10000</v>
      </c>
      <c r="J55" s="137">
        <v>132750</v>
      </c>
      <c r="K55" s="52">
        <f>+I55+J55</f>
        <v>142750</v>
      </c>
      <c r="L55" s="51"/>
      <c r="M55" s="53"/>
      <c r="N55" s="52">
        <f>+H55-K55</f>
        <v>207250</v>
      </c>
      <c r="O55" s="33"/>
    </row>
    <row r="56" spans="1:15" ht="13.5" customHeight="1">
      <c r="A56" s="9"/>
      <c r="B56" s="9"/>
      <c r="C56" s="9"/>
      <c r="D56" s="10"/>
      <c r="E56" s="51">
        <f aca="true" t="shared" si="7" ref="E56:J56">SUM(E54:E55)</f>
        <v>500000</v>
      </c>
      <c r="F56" s="51">
        <f t="shared" si="7"/>
        <v>0</v>
      </c>
      <c r="G56" s="51">
        <f t="shared" si="7"/>
        <v>0</v>
      </c>
      <c r="H56" s="51">
        <f t="shared" si="7"/>
        <v>500000</v>
      </c>
      <c r="I56" s="51">
        <f t="shared" si="7"/>
        <v>145250</v>
      </c>
      <c r="J56" s="51">
        <f t="shared" si="7"/>
        <v>132750</v>
      </c>
      <c r="K56" s="51"/>
      <c r="L56" s="51">
        <f>SUM(K54:K55)</f>
        <v>278000</v>
      </c>
      <c r="M56" s="51">
        <f>SUM(M54:M55)</f>
        <v>0</v>
      </c>
      <c r="N56" s="51">
        <f>SUM(N54:N55)</f>
        <v>222000</v>
      </c>
      <c r="O56" s="33"/>
    </row>
    <row r="57" spans="1:15" ht="13.5" customHeight="1">
      <c r="A57" s="9"/>
      <c r="B57" s="9"/>
      <c r="C57" s="9"/>
      <c r="D57" s="1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33"/>
    </row>
    <row r="58" spans="1:15" ht="13.5" customHeight="1">
      <c r="A58" s="184" t="s">
        <v>25</v>
      </c>
      <c r="B58" s="184"/>
      <c r="C58" s="184"/>
      <c r="D58" s="185"/>
      <c r="E58" s="65">
        <f aca="true" t="shared" si="8" ref="E58:N58">+E56+E47+E40+E27+E20+E12</f>
        <v>1430000</v>
      </c>
      <c r="F58" s="65">
        <f t="shared" si="8"/>
        <v>0</v>
      </c>
      <c r="G58" s="65">
        <f t="shared" si="8"/>
        <v>0</v>
      </c>
      <c r="H58" s="65">
        <f t="shared" si="8"/>
        <v>1430000</v>
      </c>
      <c r="I58" s="65">
        <f t="shared" si="8"/>
        <v>716418.0800000001</v>
      </c>
      <c r="J58" s="65">
        <f t="shared" si="8"/>
        <v>132750</v>
      </c>
      <c r="K58" s="65">
        <f t="shared" si="8"/>
        <v>0</v>
      </c>
      <c r="L58" s="65">
        <f t="shared" si="8"/>
        <v>849168.08</v>
      </c>
      <c r="M58" s="65">
        <f t="shared" si="8"/>
        <v>35508.729999999996</v>
      </c>
      <c r="N58" s="65">
        <f t="shared" si="8"/>
        <v>616340.65</v>
      </c>
      <c r="O58" s="38"/>
    </row>
    <row r="59" spans="1:15" ht="13.5" customHeight="1">
      <c r="A59" s="14"/>
      <c r="B59" s="36"/>
      <c r="C59" s="36"/>
      <c r="D59" s="29" t="s">
        <v>36</v>
      </c>
      <c r="E59" s="66">
        <f>+E58</f>
        <v>1430000</v>
      </c>
      <c r="F59" s="66">
        <f aca="true" t="shared" si="9" ref="F59:N59">+F58</f>
        <v>0</v>
      </c>
      <c r="G59" s="66">
        <f t="shared" si="9"/>
        <v>0</v>
      </c>
      <c r="H59" s="66">
        <f t="shared" si="9"/>
        <v>1430000</v>
      </c>
      <c r="I59" s="66">
        <f t="shared" si="9"/>
        <v>716418.0800000001</v>
      </c>
      <c r="J59" s="66">
        <f t="shared" si="9"/>
        <v>132750</v>
      </c>
      <c r="K59" s="66">
        <f t="shared" si="9"/>
        <v>0</v>
      </c>
      <c r="L59" s="66">
        <f t="shared" si="9"/>
        <v>849168.08</v>
      </c>
      <c r="M59" s="66">
        <f t="shared" si="9"/>
        <v>35508.729999999996</v>
      </c>
      <c r="N59" s="66">
        <f t="shared" si="9"/>
        <v>616340.65</v>
      </c>
      <c r="O59" s="24"/>
    </row>
    <row r="60" spans="1:15" ht="13.5" customHeight="1">
      <c r="A60" s="9"/>
      <c r="B60" s="129"/>
      <c r="C60" s="129"/>
      <c r="D60" s="130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6"/>
    </row>
    <row r="61" spans="1:15" ht="13.5" customHeight="1">
      <c r="A61" s="9"/>
      <c r="B61" s="9">
        <v>8</v>
      </c>
      <c r="C61" s="9"/>
      <c r="D61" s="74" t="s">
        <v>176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3"/>
    </row>
    <row r="62" spans="1:15" ht="13.5" customHeight="1">
      <c r="A62" s="9"/>
      <c r="B62" s="9"/>
      <c r="C62" s="9"/>
      <c r="D62" s="10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33"/>
    </row>
    <row r="63" spans="1:15" ht="13.5" customHeight="1">
      <c r="A63" s="9"/>
      <c r="B63" s="9"/>
      <c r="C63" s="9">
        <v>1</v>
      </c>
      <c r="D63" s="111" t="s">
        <v>177</v>
      </c>
      <c r="E63" s="52">
        <v>20000</v>
      </c>
      <c r="F63" s="116">
        <v>0</v>
      </c>
      <c r="G63" s="116">
        <v>0</v>
      </c>
      <c r="H63" s="52">
        <f>+E63+F63-G63</f>
        <v>20000</v>
      </c>
      <c r="I63" s="52">
        <v>16862.56</v>
      </c>
      <c r="J63" s="52">
        <v>0</v>
      </c>
      <c r="K63" s="52">
        <f>+I63+J63</f>
        <v>16862.56</v>
      </c>
      <c r="L63" s="51"/>
      <c r="M63" s="53"/>
      <c r="N63" s="52">
        <f>+H63-K63</f>
        <v>3137.4399999999987</v>
      </c>
      <c r="O63" s="33"/>
    </row>
    <row r="64" spans="1:15" ht="13.5" customHeight="1">
      <c r="A64" s="9"/>
      <c r="B64" s="9"/>
      <c r="C64" s="9"/>
      <c r="D64" s="10"/>
      <c r="E64" s="51">
        <f aca="true" t="shared" si="10" ref="E64:J64">SUM(E63:E63)</f>
        <v>20000</v>
      </c>
      <c r="F64" s="51">
        <f t="shared" si="10"/>
        <v>0</v>
      </c>
      <c r="G64" s="51">
        <f t="shared" si="10"/>
        <v>0</v>
      </c>
      <c r="H64" s="51">
        <f t="shared" si="10"/>
        <v>20000</v>
      </c>
      <c r="I64" s="51">
        <f t="shared" si="10"/>
        <v>16862.56</v>
      </c>
      <c r="J64" s="51">
        <f t="shared" si="10"/>
        <v>0</v>
      </c>
      <c r="K64" s="51"/>
      <c r="L64" s="51">
        <f>SUM(K63:K63)</f>
        <v>16862.56</v>
      </c>
      <c r="M64" s="51">
        <f>SUM(M63:M63)</f>
        <v>0</v>
      </c>
      <c r="N64" s="51">
        <f>SUM(N63:N63)</f>
        <v>3137.4399999999987</v>
      </c>
      <c r="O64" s="33"/>
    </row>
    <row r="65" spans="1:15" ht="13.5" customHeight="1">
      <c r="A65" s="9"/>
      <c r="B65" s="9"/>
      <c r="C65" s="9"/>
      <c r="D65" s="1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10"/>
    </row>
    <row r="66" spans="1:15" ht="13.5" customHeight="1">
      <c r="A66" s="9"/>
      <c r="B66" s="9">
        <v>9</v>
      </c>
      <c r="C66" s="9"/>
      <c r="D66" s="74" t="s">
        <v>214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33"/>
    </row>
    <row r="67" spans="1:15" ht="13.5" customHeight="1">
      <c r="A67" s="9"/>
      <c r="B67" s="9"/>
      <c r="C67" s="9"/>
      <c r="D67" s="10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33"/>
    </row>
    <row r="68" spans="1:15" ht="13.5" customHeight="1">
      <c r="A68" s="9"/>
      <c r="B68" s="9"/>
      <c r="C68" s="9">
        <v>1</v>
      </c>
      <c r="D68" s="111" t="s">
        <v>178</v>
      </c>
      <c r="E68" s="51">
        <v>50000</v>
      </c>
      <c r="F68" s="71">
        <v>0</v>
      </c>
      <c r="G68" s="71">
        <v>0</v>
      </c>
      <c r="H68" s="51">
        <f>+E68+F68-G68</f>
        <v>50000</v>
      </c>
      <c r="I68" s="51">
        <v>18703.7</v>
      </c>
      <c r="J68" s="51">
        <v>0</v>
      </c>
      <c r="K68" s="51">
        <f>+I68+J68</f>
        <v>18703.7</v>
      </c>
      <c r="L68" s="51"/>
      <c r="M68" s="54"/>
      <c r="N68" s="51">
        <f>+H68-K68</f>
        <v>31296.3</v>
      </c>
      <c r="O68" s="33"/>
    </row>
    <row r="69" spans="1:15" ht="13.5" customHeight="1">
      <c r="A69" s="9"/>
      <c r="B69" s="9"/>
      <c r="C69" s="9">
        <v>2</v>
      </c>
      <c r="D69" s="111" t="s">
        <v>179</v>
      </c>
      <c r="E69" s="51">
        <v>50000</v>
      </c>
      <c r="F69" s="71">
        <v>0</v>
      </c>
      <c r="G69" s="71">
        <v>0</v>
      </c>
      <c r="H69" s="51">
        <f>+E69+F69-G69</f>
        <v>50000</v>
      </c>
      <c r="I69" s="51">
        <v>84135.65</v>
      </c>
      <c r="J69" s="51">
        <v>0</v>
      </c>
      <c r="K69" s="51">
        <f>+I69+J69</f>
        <v>84135.65</v>
      </c>
      <c r="L69" s="51"/>
      <c r="M69" s="54">
        <f>+K69-H69</f>
        <v>34135.649999999994</v>
      </c>
      <c r="N69" s="51"/>
      <c r="O69" s="33"/>
    </row>
    <row r="70" spans="1:15" ht="13.5" customHeight="1">
      <c r="A70" s="9"/>
      <c r="B70" s="9"/>
      <c r="C70" s="9">
        <v>3</v>
      </c>
      <c r="D70" s="111" t="s">
        <v>180</v>
      </c>
      <c r="E70" s="51">
        <v>80000</v>
      </c>
      <c r="F70" s="71">
        <v>0</v>
      </c>
      <c r="G70" s="71">
        <v>0</v>
      </c>
      <c r="H70" s="51">
        <f>+E70+F70-G70</f>
        <v>80000</v>
      </c>
      <c r="I70" s="51">
        <v>58889.4</v>
      </c>
      <c r="J70" s="51">
        <v>0</v>
      </c>
      <c r="K70" s="51">
        <f>+I70+J70</f>
        <v>58889.4</v>
      </c>
      <c r="L70" s="51"/>
      <c r="M70" s="54"/>
      <c r="N70" s="51">
        <f>+H70-K70</f>
        <v>21110.6</v>
      </c>
      <c r="O70" s="33"/>
    </row>
    <row r="71" spans="1:15" s="8" customFormat="1" ht="13.5" customHeight="1">
      <c r="A71" s="9"/>
      <c r="B71" s="9"/>
      <c r="C71" s="9">
        <v>4</v>
      </c>
      <c r="D71" s="111" t="s">
        <v>181</v>
      </c>
      <c r="E71" s="52">
        <v>5000</v>
      </c>
      <c r="F71" s="116">
        <v>0</v>
      </c>
      <c r="G71" s="116">
        <v>0</v>
      </c>
      <c r="H71" s="52">
        <f>+E71+F71-G71</f>
        <v>5000</v>
      </c>
      <c r="I71" s="52">
        <v>4103.42</v>
      </c>
      <c r="J71" s="52">
        <v>0</v>
      </c>
      <c r="K71" s="52">
        <f>+I71+J71</f>
        <v>4103.42</v>
      </c>
      <c r="L71" s="51"/>
      <c r="M71" s="53"/>
      <c r="N71" s="52">
        <f>+H71-K71</f>
        <v>896.5799999999999</v>
      </c>
      <c r="O71" s="16"/>
    </row>
    <row r="72" spans="1:15" ht="13.5" customHeight="1">
      <c r="A72" s="9"/>
      <c r="B72" s="9"/>
      <c r="C72" s="9"/>
      <c r="D72" s="10"/>
      <c r="E72" s="51">
        <f aca="true" t="shared" si="11" ref="E72:J72">SUM(E68:E71)</f>
        <v>185000</v>
      </c>
      <c r="F72" s="51">
        <f t="shared" si="11"/>
        <v>0</v>
      </c>
      <c r="G72" s="51">
        <f t="shared" si="11"/>
        <v>0</v>
      </c>
      <c r="H72" s="51">
        <f t="shared" si="11"/>
        <v>185000</v>
      </c>
      <c r="I72" s="51">
        <f t="shared" si="11"/>
        <v>165832.17</v>
      </c>
      <c r="J72" s="51">
        <f t="shared" si="11"/>
        <v>0</v>
      </c>
      <c r="K72" s="51"/>
      <c r="L72" s="51">
        <f>SUM(K68:K71)</f>
        <v>165832.17</v>
      </c>
      <c r="M72" s="51">
        <f>SUM(M68:M71)</f>
        <v>34135.649999999994</v>
      </c>
      <c r="N72" s="51">
        <f>SUM(N68:N71)</f>
        <v>53303.479999999996</v>
      </c>
      <c r="O72" s="33"/>
    </row>
    <row r="73" spans="1:15" ht="13.5" customHeight="1">
      <c r="A73" s="9"/>
      <c r="B73" s="9"/>
      <c r="C73" s="9"/>
      <c r="D73" s="1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33"/>
    </row>
    <row r="74" spans="1:15" ht="13.5" customHeight="1">
      <c r="A74" s="9"/>
      <c r="B74" s="9">
        <v>10</v>
      </c>
      <c r="C74" s="9"/>
      <c r="D74" s="74" t="s">
        <v>213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33"/>
    </row>
    <row r="75" spans="1:15" ht="13.5" customHeight="1">
      <c r="A75" s="9"/>
      <c r="B75" s="9"/>
      <c r="C75" s="9"/>
      <c r="D75" s="1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33"/>
    </row>
    <row r="76" spans="1:15" ht="13.5" customHeight="1">
      <c r="A76" s="9"/>
      <c r="B76" s="9"/>
      <c r="C76" s="9">
        <v>1</v>
      </c>
      <c r="D76" s="111" t="s">
        <v>182</v>
      </c>
      <c r="E76" s="51">
        <v>30000</v>
      </c>
      <c r="F76" s="71">
        <v>0</v>
      </c>
      <c r="G76" s="51">
        <v>0</v>
      </c>
      <c r="H76" s="51">
        <f>+E76+F76-G76</f>
        <v>30000</v>
      </c>
      <c r="I76" s="51">
        <v>13983.71</v>
      </c>
      <c r="J76" s="51">
        <v>6000</v>
      </c>
      <c r="K76" s="51">
        <f>+I76+J76</f>
        <v>19983.71</v>
      </c>
      <c r="L76" s="51"/>
      <c r="M76" s="54"/>
      <c r="N76" s="51">
        <f>+H76-K76</f>
        <v>10016.29</v>
      </c>
      <c r="O76" s="33"/>
    </row>
    <row r="77" spans="1:15" ht="13.5" customHeight="1">
      <c r="A77" s="9"/>
      <c r="B77" s="9"/>
      <c r="C77" s="9">
        <v>2</v>
      </c>
      <c r="D77" s="111" t="s">
        <v>183</v>
      </c>
      <c r="E77" s="51">
        <v>10000</v>
      </c>
      <c r="F77" s="71">
        <v>0</v>
      </c>
      <c r="G77" s="51">
        <v>0</v>
      </c>
      <c r="H77" s="51">
        <f>+E77+F77-G77</f>
        <v>10000</v>
      </c>
      <c r="I77" s="51">
        <v>7382.87</v>
      </c>
      <c r="J77" s="51">
        <v>0</v>
      </c>
      <c r="K77" s="51">
        <f>+I77+J77</f>
        <v>7382.87</v>
      </c>
      <c r="L77" s="51"/>
      <c r="M77" s="54"/>
      <c r="N77" s="51">
        <f>+H77-K77</f>
        <v>2617.13</v>
      </c>
      <c r="O77" s="33"/>
    </row>
    <row r="78" spans="1:15" ht="13.5" customHeight="1">
      <c r="A78" s="9"/>
      <c r="B78" s="9"/>
      <c r="C78" s="9">
        <v>3</v>
      </c>
      <c r="D78" s="111" t="s">
        <v>184</v>
      </c>
      <c r="E78" s="51">
        <v>10000</v>
      </c>
      <c r="F78" s="71">
        <v>0</v>
      </c>
      <c r="G78" s="51">
        <v>0</v>
      </c>
      <c r="H78" s="51">
        <f>+E78+F78-G78</f>
        <v>10000</v>
      </c>
      <c r="I78" s="51">
        <v>0</v>
      </c>
      <c r="J78" s="51">
        <v>0</v>
      </c>
      <c r="K78" s="51">
        <f>+I78+J78</f>
        <v>0</v>
      </c>
      <c r="L78" s="51"/>
      <c r="M78" s="54"/>
      <c r="N78" s="51">
        <f>+H78-K78</f>
        <v>10000</v>
      </c>
      <c r="O78" s="33"/>
    </row>
    <row r="79" spans="1:15" ht="13.5" customHeight="1">
      <c r="A79" s="9"/>
      <c r="B79" s="9"/>
      <c r="C79" s="9">
        <v>4</v>
      </c>
      <c r="D79" s="111" t="s">
        <v>185</v>
      </c>
      <c r="E79" s="52" t="s">
        <v>127</v>
      </c>
      <c r="F79" s="116">
        <v>0</v>
      </c>
      <c r="G79" s="116">
        <v>0</v>
      </c>
      <c r="H79" s="52" t="s">
        <v>127</v>
      </c>
      <c r="I79" s="52">
        <v>0</v>
      </c>
      <c r="J79" s="52">
        <v>0</v>
      </c>
      <c r="K79" s="52">
        <f>+I79+J79</f>
        <v>0</v>
      </c>
      <c r="L79" s="51"/>
      <c r="M79" s="53"/>
      <c r="N79" s="52">
        <v>0</v>
      </c>
      <c r="O79" s="33"/>
    </row>
    <row r="80" spans="1:15" ht="13.5" customHeight="1">
      <c r="A80" s="9"/>
      <c r="B80" s="9"/>
      <c r="C80" s="9"/>
      <c r="D80" s="10"/>
      <c r="E80" s="51">
        <f aca="true" t="shared" si="12" ref="E80:J80">SUM(E76:E79)</f>
        <v>50000</v>
      </c>
      <c r="F80" s="51">
        <f t="shared" si="12"/>
        <v>0</v>
      </c>
      <c r="G80" s="51">
        <f t="shared" si="12"/>
        <v>0</v>
      </c>
      <c r="H80" s="51">
        <f t="shared" si="12"/>
        <v>50000</v>
      </c>
      <c r="I80" s="51">
        <f t="shared" si="12"/>
        <v>21366.579999999998</v>
      </c>
      <c r="J80" s="51">
        <f t="shared" si="12"/>
        <v>6000</v>
      </c>
      <c r="K80" s="51"/>
      <c r="L80" s="51">
        <f>SUM(K76:K79)</f>
        <v>27366.579999999998</v>
      </c>
      <c r="M80" s="51">
        <f>SUM(M76:M79)</f>
        <v>0</v>
      </c>
      <c r="N80" s="51">
        <f>SUM(N76:N79)</f>
        <v>22633.420000000002</v>
      </c>
      <c r="O80" s="33"/>
    </row>
    <row r="81" spans="1:15" ht="13.5" customHeight="1">
      <c r="A81" s="9"/>
      <c r="B81" s="9"/>
      <c r="C81" s="9"/>
      <c r="D81" s="1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33"/>
    </row>
    <row r="82" spans="1:15" ht="13.5" customHeight="1">
      <c r="A82" s="9"/>
      <c r="B82" s="9"/>
      <c r="C82" s="9"/>
      <c r="D82" s="1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33"/>
    </row>
    <row r="83" spans="1:15" ht="13.5" customHeight="1">
      <c r="A83" s="9"/>
      <c r="B83" s="9"/>
      <c r="C83" s="9"/>
      <c r="D83" s="1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33"/>
    </row>
    <row r="84" spans="1:15" ht="13.5" customHeight="1">
      <c r="A84" s="9"/>
      <c r="B84" s="9"/>
      <c r="C84" s="9"/>
      <c r="D84" s="1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33"/>
    </row>
    <row r="85" spans="1:15" ht="13.5" customHeight="1">
      <c r="A85" s="9"/>
      <c r="B85" s="9"/>
      <c r="C85" s="9"/>
      <c r="D85" s="1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33"/>
    </row>
    <row r="86" spans="1:15" ht="13.5" customHeight="1">
      <c r="A86" s="9"/>
      <c r="B86" s="9"/>
      <c r="C86" s="9"/>
      <c r="D86" s="1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33"/>
    </row>
    <row r="87" spans="1:15" ht="13.5" customHeight="1">
      <c r="A87" s="9"/>
      <c r="B87" s="9"/>
      <c r="C87" s="9"/>
      <c r="D87" s="1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33"/>
    </row>
    <row r="88" spans="1:15" ht="13.5" customHeight="1">
      <c r="A88" s="9"/>
      <c r="B88" s="9"/>
      <c r="C88" s="9"/>
      <c r="D88" s="1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33"/>
    </row>
    <row r="89" spans="1:15" ht="13.5" customHeight="1">
      <c r="A89" s="9"/>
      <c r="B89" s="9"/>
      <c r="C89" s="9"/>
      <c r="D89" s="1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33"/>
    </row>
    <row r="90" spans="1:15" ht="13.5" customHeight="1">
      <c r="A90" s="9"/>
      <c r="B90" s="9"/>
      <c r="C90" s="9"/>
      <c r="D90" s="1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33"/>
    </row>
    <row r="91" spans="1:15" ht="13.5" customHeight="1">
      <c r="A91" s="9"/>
      <c r="B91" s="9"/>
      <c r="C91" s="9"/>
      <c r="D91" s="1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33"/>
    </row>
    <row r="92" spans="1:15" ht="13.5" customHeight="1">
      <c r="A92" s="9"/>
      <c r="B92" s="9"/>
      <c r="C92" s="9"/>
      <c r="D92" s="1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33"/>
    </row>
    <row r="93" spans="1:15" ht="13.5" customHeight="1">
      <c r="A93" s="9"/>
      <c r="B93" s="9"/>
      <c r="C93" s="9"/>
      <c r="D93" s="10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33"/>
    </row>
    <row r="94" spans="1:15" ht="13.5" customHeight="1">
      <c r="A94" s="9"/>
      <c r="B94" s="9"/>
      <c r="C94" s="9"/>
      <c r="D94" s="1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33"/>
    </row>
    <row r="95" spans="1:15" ht="13.5" customHeight="1">
      <c r="A95" s="9"/>
      <c r="B95" s="9"/>
      <c r="C95" s="9"/>
      <c r="D95" s="10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33"/>
    </row>
    <row r="96" spans="1:15" ht="13.5" customHeight="1">
      <c r="A96" s="9"/>
      <c r="B96" s="9"/>
      <c r="C96" s="9"/>
      <c r="D96" s="1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33"/>
    </row>
    <row r="97" spans="1:15" ht="13.5" customHeight="1">
      <c r="A97" s="9"/>
      <c r="B97" s="9"/>
      <c r="C97" s="9"/>
      <c r="D97" s="1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33"/>
    </row>
    <row r="98" spans="1:15" ht="13.5" customHeight="1">
      <c r="A98" s="9"/>
      <c r="B98" s="9"/>
      <c r="C98" s="9"/>
      <c r="D98" s="10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33"/>
    </row>
    <row r="99" spans="1:15" ht="13.5" customHeight="1">
      <c r="A99" s="9"/>
      <c r="B99" s="9"/>
      <c r="C99" s="9"/>
      <c r="D99" s="1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33"/>
    </row>
    <row r="100" spans="1:15" ht="13.5" customHeight="1">
      <c r="A100" s="9"/>
      <c r="B100" s="9"/>
      <c r="C100" s="9"/>
      <c r="D100" s="1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33"/>
    </row>
    <row r="101" spans="1:15" ht="13.5" customHeight="1">
      <c r="A101" s="9"/>
      <c r="B101" s="9"/>
      <c r="C101" s="9"/>
      <c r="D101" s="1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33"/>
    </row>
    <row r="102" spans="1:15" ht="13.5" customHeight="1">
      <c r="A102" s="9"/>
      <c r="B102" s="9"/>
      <c r="C102" s="9"/>
      <c r="D102" s="1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33"/>
    </row>
    <row r="103" spans="1:15" ht="13.5" customHeight="1">
      <c r="A103" s="9"/>
      <c r="B103" s="9"/>
      <c r="C103" s="9"/>
      <c r="D103" s="10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33"/>
    </row>
    <row r="104" spans="1:15" ht="13.5" customHeight="1">
      <c r="A104" s="9"/>
      <c r="B104" s="9"/>
      <c r="C104" s="9"/>
      <c r="D104" s="1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33"/>
    </row>
    <row r="105" spans="1:15" ht="13.5" customHeight="1">
      <c r="A105" s="9"/>
      <c r="B105" s="9"/>
      <c r="C105" s="9"/>
      <c r="D105" s="10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33"/>
    </row>
    <row r="106" spans="1:15" ht="13.5" customHeight="1">
      <c r="A106" s="9"/>
      <c r="B106" s="9"/>
      <c r="C106" s="9"/>
      <c r="D106" s="1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33"/>
    </row>
    <row r="107" spans="1:15" ht="13.5" customHeight="1">
      <c r="A107" s="9"/>
      <c r="B107" s="9"/>
      <c r="C107" s="9"/>
      <c r="D107" s="1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33"/>
    </row>
    <row r="108" spans="1:15" ht="13.5" customHeight="1">
      <c r="A108" s="9"/>
      <c r="B108" s="9"/>
      <c r="C108" s="9"/>
      <c r="D108" s="1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33"/>
    </row>
    <row r="109" spans="1:15" ht="13.5" customHeight="1">
      <c r="A109" s="9"/>
      <c r="B109" s="9"/>
      <c r="C109" s="9"/>
      <c r="D109" s="1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33"/>
    </row>
    <row r="110" spans="1:15" ht="13.5" customHeight="1">
      <c r="A110" s="17"/>
      <c r="B110" s="17"/>
      <c r="C110" s="17"/>
      <c r="D110" s="1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33"/>
    </row>
    <row r="111" spans="1:15" ht="13.5" customHeight="1">
      <c r="A111" s="182" t="s">
        <v>76</v>
      </c>
      <c r="B111" s="182"/>
      <c r="C111" s="182"/>
      <c r="D111" s="183"/>
      <c r="E111" s="55">
        <f aca="true" t="shared" si="13" ref="E111:N111">+E72+E64+E59+E80</f>
        <v>1685000</v>
      </c>
      <c r="F111" s="55">
        <f t="shared" si="13"/>
        <v>0</v>
      </c>
      <c r="G111" s="55">
        <f t="shared" si="13"/>
        <v>0</v>
      </c>
      <c r="H111" s="55">
        <f t="shared" si="13"/>
        <v>1685000</v>
      </c>
      <c r="I111" s="55">
        <f>+I72+I64+I59+I80</f>
        <v>920479.39</v>
      </c>
      <c r="J111" s="55">
        <f t="shared" si="13"/>
        <v>138750</v>
      </c>
      <c r="K111" s="55">
        <f t="shared" si="13"/>
        <v>0</v>
      </c>
      <c r="L111" s="55">
        <f t="shared" si="13"/>
        <v>1059229.39</v>
      </c>
      <c r="M111" s="55">
        <f t="shared" si="13"/>
        <v>69644.37999999999</v>
      </c>
      <c r="N111" s="55">
        <f t="shared" si="13"/>
        <v>695414.9900000001</v>
      </c>
      <c r="O111" s="55"/>
    </row>
    <row r="112" spans="1:15" ht="13.5" customHeight="1">
      <c r="A112" s="14" t="s">
        <v>41</v>
      </c>
      <c r="B112" s="14"/>
      <c r="C112" s="14"/>
      <c r="D112" s="14" t="s">
        <v>39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33"/>
    </row>
    <row r="113" spans="1:15" ht="13.5" customHeight="1">
      <c r="A113" s="9"/>
      <c r="B113" s="9"/>
      <c r="C113" s="9"/>
      <c r="D113" s="10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33"/>
    </row>
    <row r="114" spans="1:15" ht="13.5" customHeight="1">
      <c r="A114" s="9"/>
      <c r="B114" s="9"/>
      <c r="C114" s="9"/>
      <c r="D114" s="72" t="s">
        <v>40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33"/>
    </row>
    <row r="115" spans="1:15" ht="13.5" customHeight="1">
      <c r="A115" s="9"/>
      <c r="B115" s="9"/>
      <c r="C115" s="9"/>
      <c r="D115" s="10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33"/>
    </row>
    <row r="116" spans="1:15" ht="13.5" customHeight="1">
      <c r="A116" s="9"/>
      <c r="B116" s="9">
        <v>11</v>
      </c>
      <c r="C116" s="9"/>
      <c r="D116" s="74" t="s">
        <v>187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33"/>
    </row>
    <row r="117" spans="1:15" ht="13.5" customHeight="1">
      <c r="A117" s="9"/>
      <c r="B117" s="9"/>
      <c r="C117" s="9"/>
      <c r="D117" s="1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33"/>
    </row>
    <row r="118" spans="1:15" ht="13.5" customHeight="1">
      <c r="A118" s="9"/>
      <c r="B118" s="9"/>
      <c r="C118" s="9">
        <v>1</v>
      </c>
      <c r="D118" s="10" t="s">
        <v>186</v>
      </c>
      <c r="E118" s="51" t="s">
        <v>127</v>
      </c>
      <c r="F118" s="71">
        <v>0</v>
      </c>
      <c r="G118" s="71">
        <v>0</v>
      </c>
      <c r="H118" s="51" t="s">
        <v>127</v>
      </c>
      <c r="I118" s="71">
        <v>0</v>
      </c>
      <c r="J118" s="71"/>
      <c r="K118" s="71">
        <f>+I118+J118</f>
        <v>0</v>
      </c>
      <c r="L118" s="71"/>
      <c r="M118" s="71"/>
      <c r="N118" s="71">
        <v>0</v>
      </c>
      <c r="O118" s="16"/>
    </row>
    <row r="119" spans="1:15" ht="13.5" customHeight="1">
      <c r="A119" s="9"/>
      <c r="B119" s="9"/>
      <c r="C119" s="9"/>
      <c r="D119" s="1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33"/>
    </row>
    <row r="120" spans="1:15" ht="13.5" customHeight="1">
      <c r="A120" s="9"/>
      <c r="B120" s="9"/>
      <c r="C120" s="9"/>
      <c r="D120" s="1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33"/>
    </row>
    <row r="121" spans="1:15" ht="13.5" customHeight="1">
      <c r="A121" s="9"/>
      <c r="B121" s="9">
        <v>12</v>
      </c>
      <c r="C121" s="9"/>
      <c r="D121" s="74" t="s">
        <v>188</v>
      </c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33"/>
    </row>
    <row r="122" spans="1:15" ht="13.5" customHeight="1">
      <c r="A122" s="9"/>
      <c r="B122" s="9"/>
      <c r="C122" s="9"/>
      <c r="D122" s="10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33"/>
    </row>
    <row r="123" spans="1:15" ht="13.5" customHeight="1">
      <c r="A123" s="9"/>
      <c r="B123" s="9"/>
      <c r="C123" s="9">
        <v>1</v>
      </c>
      <c r="D123" s="10" t="s">
        <v>189</v>
      </c>
      <c r="E123" s="53">
        <v>700000</v>
      </c>
      <c r="F123" s="116">
        <v>0</v>
      </c>
      <c r="G123" s="116">
        <v>0</v>
      </c>
      <c r="H123" s="52">
        <f>+E123+F123-G123</f>
        <v>700000</v>
      </c>
      <c r="I123" s="116">
        <v>0</v>
      </c>
      <c r="J123" s="116">
        <v>0</v>
      </c>
      <c r="K123" s="116">
        <f>+I123+J123</f>
        <v>0</v>
      </c>
      <c r="L123" s="51"/>
      <c r="M123" s="53"/>
      <c r="N123" s="52">
        <f>+H123-K123</f>
        <v>700000</v>
      </c>
      <c r="O123" s="16"/>
    </row>
    <row r="124" spans="1:15" ht="13.5" customHeight="1">
      <c r="A124" s="9"/>
      <c r="B124" s="9"/>
      <c r="C124" s="9"/>
      <c r="D124" s="10"/>
      <c r="E124" s="51">
        <f aca="true" t="shared" si="14" ref="E124:J124">SUM(E123:E123)</f>
        <v>700000</v>
      </c>
      <c r="F124" s="51">
        <f t="shared" si="14"/>
        <v>0</v>
      </c>
      <c r="G124" s="51">
        <f t="shared" si="14"/>
        <v>0</v>
      </c>
      <c r="H124" s="51">
        <f t="shared" si="14"/>
        <v>700000</v>
      </c>
      <c r="I124" s="51">
        <f t="shared" si="14"/>
        <v>0</v>
      </c>
      <c r="J124" s="51">
        <f t="shared" si="14"/>
        <v>0</v>
      </c>
      <c r="K124" s="51"/>
      <c r="L124" s="51">
        <f>SUM(K123:K123)</f>
        <v>0</v>
      </c>
      <c r="M124" s="51">
        <f>SUM(M123:M123)</f>
        <v>0</v>
      </c>
      <c r="N124" s="51">
        <f>SUM(N123:N123)</f>
        <v>700000</v>
      </c>
      <c r="O124" s="33"/>
    </row>
    <row r="125" spans="1:15" ht="13.5" customHeight="1">
      <c r="A125" s="9"/>
      <c r="B125" s="9"/>
      <c r="C125" s="9"/>
      <c r="D125" s="10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33"/>
    </row>
    <row r="126" spans="1:15" ht="13.5" customHeight="1">
      <c r="A126" s="9"/>
      <c r="B126" s="9"/>
      <c r="C126" s="9"/>
      <c r="D126" s="10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33"/>
    </row>
    <row r="127" spans="1:15" ht="13.5" customHeight="1">
      <c r="A127" s="9"/>
      <c r="B127" s="9"/>
      <c r="C127" s="9"/>
      <c r="D127" s="10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33"/>
    </row>
    <row r="128" spans="1:15" ht="13.5" customHeight="1">
      <c r="A128" s="9"/>
      <c r="B128" s="9"/>
      <c r="C128" s="9"/>
      <c r="D128" s="10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33"/>
    </row>
    <row r="129" spans="1:15" ht="13.5" customHeight="1">
      <c r="A129" s="9"/>
      <c r="B129" s="9"/>
      <c r="C129" s="9"/>
      <c r="D129" s="10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33"/>
    </row>
    <row r="130" spans="1:15" ht="13.5" customHeight="1">
      <c r="A130" s="9"/>
      <c r="B130" s="9"/>
      <c r="C130" s="9"/>
      <c r="D130" s="10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33"/>
    </row>
    <row r="131" spans="1:15" ht="13.5" customHeight="1">
      <c r="A131" s="9"/>
      <c r="B131" s="9"/>
      <c r="C131" s="9"/>
      <c r="D131" s="10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16"/>
    </row>
    <row r="132" spans="1:15" ht="13.5" customHeight="1">
      <c r="A132" s="9"/>
      <c r="B132" s="9"/>
      <c r="C132" s="9"/>
      <c r="D132" s="10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16"/>
    </row>
    <row r="133" spans="1:15" ht="13.5" customHeight="1">
      <c r="A133" s="9"/>
      <c r="B133" s="9"/>
      <c r="C133" s="9"/>
      <c r="D133" s="10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16"/>
    </row>
    <row r="134" spans="1:15" ht="13.5" customHeight="1">
      <c r="A134" s="9"/>
      <c r="B134" s="9"/>
      <c r="C134" s="9"/>
      <c r="D134" s="10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16"/>
    </row>
    <row r="135" spans="1:15" ht="13.5" customHeight="1">
      <c r="A135" s="9"/>
      <c r="B135" s="9"/>
      <c r="C135" s="9"/>
      <c r="D135" s="1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16"/>
    </row>
    <row r="136" spans="1:15" ht="13.5" customHeight="1">
      <c r="A136" s="9"/>
      <c r="B136" s="9"/>
      <c r="C136" s="9"/>
      <c r="D136" s="10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16"/>
    </row>
    <row r="137" spans="1:15" ht="13.5" customHeight="1">
      <c r="A137" s="9"/>
      <c r="B137" s="9"/>
      <c r="C137" s="9"/>
      <c r="D137" s="1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16"/>
    </row>
    <row r="138" spans="1:15" ht="13.5" customHeight="1">
      <c r="A138" s="9"/>
      <c r="B138" s="9"/>
      <c r="C138" s="9"/>
      <c r="D138" s="10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16"/>
    </row>
    <row r="139" spans="1:15" ht="13.5" customHeight="1">
      <c r="A139" s="9"/>
      <c r="B139" s="9"/>
      <c r="C139" s="9"/>
      <c r="D139" s="10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16"/>
    </row>
    <row r="140" spans="1:15" ht="13.5" customHeight="1">
      <c r="A140" s="9"/>
      <c r="B140" s="9"/>
      <c r="C140" s="9"/>
      <c r="D140" s="10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16"/>
    </row>
    <row r="141" spans="1:15" ht="13.5" customHeight="1">
      <c r="A141" s="9"/>
      <c r="B141" s="9"/>
      <c r="C141" s="9"/>
      <c r="D141" s="10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16"/>
    </row>
    <row r="142" spans="1:15" ht="13.5" customHeight="1">
      <c r="A142" s="9"/>
      <c r="B142" s="9"/>
      <c r="C142" s="9"/>
      <c r="D142" s="10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16"/>
    </row>
    <row r="143" spans="1:15" ht="13.5" customHeight="1">
      <c r="A143" s="9"/>
      <c r="B143" s="9"/>
      <c r="C143" s="9"/>
      <c r="D143" s="10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16"/>
    </row>
    <row r="144" spans="1:15" ht="13.5" customHeight="1">
      <c r="A144" s="9"/>
      <c r="B144" s="9"/>
      <c r="C144" s="9"/>
      <c r="D144" s="10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16"/>
    </row>
    <row r="145" spans="1:15" ht="13.5" customHeight="1">
      <c r="A145" s="9"/>
      <c r="B145" s="9"/>
      <c r="C145" s="9"/>
      <c r="D145" s="1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16"/>
    </row>
    <row r="146" spans="1:15" ht="13.5" customHeight="1">
      <c r="A146" s="9"/>
      <c r="B146" s="9"/>
      <c r="C146" s="9"/>
      <c r="D146" s="10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16"/>
    </row>
    <row r="147" spans="1:15" ht="13.5" customHeight="1">
      <c r="A147" s="9"/>
      <c r="B147" s="9"/>
      <c r="C147" s="9"/>
      <c r="D147" s="10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16"/>
    </row>
    <row r="148" spans="1:15" ht="13.5" customHeight="1">
      <c r="A148" s="9"/>
      <c r="B148" s="9"/>
      <c r="C148" s="9"/>
      <c r="D148" s="10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16"/>
    </row>
    <row r="149" spans="1:15" ht="13.5" customHeight="1">
      <c r="A149" s="9"/>
      <c r="B149" s="9"/>
      <c r="C149" s="9"/>
      <c r="D149" s="10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16"/>
    </row>
    <row r="150" spans="1:15" ht="13.5" customHeight="1">
      <c r="A150" s="9"/>
      <c r="B150" s="9"/>
      <c r="C150" s="9"/>
      <c r="D150" s="10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16"/>
    </row>
    <row r="151" spans="1:15" ht="13.5" customHeight="1">
      <c r="A151" s="9"/>
      <c r="B151" s="9"/>
      <c r="C151" s="9"/>
      <c r="D151" s="10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16"/>
    </row>
    <row r="152" spans="1:15" ht="13.5" customHeight="1">
      <c r="A152" s="9"/>
      <c r="B152" s="9"/>
      <c r="C152" s="9"/>
      <c r="D152" s="10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16"/>
    </row>
    <row r="153" spans="1:15" ht="13.5" customHeight="1">
      <c r="A153" s="9"/>
      <c r="B153" s="9"/>
      <c r="C153" s="9"/>
      <c r="D153" s="10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16"/>
    </row>
    <row r="154" spans="1:15" ht="13.5" customHeight="1">
      <c r="A154" s="9"/>
      <c r="B154" s="9"/>
      <c r="C154" s="9"/>
      <c r="D154" s="10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16"/>
    </row>
    <row r="155" spans="1:15" ht="13.5" customHeight="1">
      <c r="A155" s="9"/>
      <c r="B155" s="9"/>
      <c r="C155" s="9"/>
      <c r="D155" s="10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16"/>
    </row>
    <row r="156" spans="1:15" ht="13.5" customHeight="1">
      <c r="A156" s="9"/>
      <c r="B156" s="9"/>
      <c r="C156" s="9"/>
      <c r="D156" s="10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16"/>
    </row>
    <row r="157" spans="1:15" ht="13.5" customHeight="1">
      <c r="A157" s="9"/>
      <c r="B157" s="9"/>
      <c r="C157" s="9"/>
      <c r="D157" s="10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16"/>
    </row>
    <row r="158" spans="1:15" ht="13.5" customHeight="1">
      <c r="A158" s="9"/>
      <c r="B158" s="9"/>
      <c r="C158" s="9"/>
      <c r="D158" s="1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16"/>
    </row>
    <row r="159" spans="1:15" ht="13.5" customHeight="1">
      <c r="A159" s="9"/>
      <c r="B159" s="9"/>
      <c r="C159" s="9"/>
      <c r="D159" s="10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16"/>
    </row>
    <row r="160" spans="1:15" ht="13.5" customHeight="1">
      <c r="A160" s="9"/>
      <c r="B160" s="9"/>
      <c r="C160" s="9"/>
      <c r="D160" s="10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16"/>
    </row>
    <row r="161" spans="1:15" ht="13.5" customHeight="1">
      <c r="A161" s="9"/>
      <c r="B161" s="9"/>
      <c r="C161" s="9"/>
      <c r="D161" s="10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16"/>
    </row>
    <row r="162" spans="1:15" ht="13.5" customHeight="1">
      <c r="A162" s="9"/>
      <c r="B162" s="9"/>
      <c r="C162" s="9"/>
      <c r="D162" s="1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16"/>
    </row>
    <row r="163" spans="1:15" ht="13.5" customHeight="1">
      <c r="A163" s="17"/>
      <c r="B163" s="17"/>
      <c r="C163" s="17"/>
      <c r="D163" s="11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30"/>
    </row>
    <row r="164" spans="1:15" ht="13.5" customHeight="1">
      <c r="A164" s="176" t="s">
        <v>77</v>
      </c>
      <c r="B164" s="176"/>
      <c r="C164" s="176"/>
      <c r="D164" s="177"/>
      <c r="E164" s="55">
        <f aca="true" t="shared" si="15" ref="E164:N164">+E124</f>
        <v>700000</v>
      </c>
      <c r="F164" s="55">
        <f t="shared" si="15"/>
        <v>0</v>
      </c>
      <c r="G164" s="55">
        <f t="shared" si="15"/>
        <v>0</v>
      </c>
      <c r="H164" s="55">
        <f t="shared" si="15"/>
        <v>700000</v>
      </c>
      <c r="I164" s="55">
        <f t="shared" si="15"/>
        <v>0</v>
      </c>
      <c r="J164" s="55">
        <f t="shared" si="15"/>
        <v>0</v>
      </c>
      <c r="K164" s="55">
        <f t="shared" si="15"/>
        <v>0</v>
      </c>
      <c r="L164" s="55">
        <f t="shared" si="15"/>
        <v>0</v>
      </c>
      <c r="M164" s="55">
        <f t="shared" si="15"/>
        <v>0</v>
      </c>
      <c r="N164" s="55">
        <f t="shared" si="15"/>
        <v>700000</v>
      </c>
      <c r="O164" s="55"/>
    </row>
    <row r="165" spans="1:15" ht="13.5" customHeight="1">
      <c r="A165" s="14"/>
      <c r="B165" s="14"/>
      <c r="C165" s="14"/>
      <c r="D165" s="14" t="s">
        <v>78</v>
      </c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16"/>
    </row>
    <row r="166" spans="1:15" ht="13.5" customHeight="1">
      <c r="A166" s="10"/>
      <c r="B166" s="10"/>
      <c r="C166" s="10"/>
      <c r="D166" s="10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16"/>
    </row>
    <row r="167" spans="1:15" ht="13.5" customHeight="1">
      <c r="A167" s="9" t="s">
        <v>43</v>
      </c>
      <c r="B167" s="9"/>
      <c r="C167" s="9"/>
      <c r="D167" s="72" t="s">
        <v>44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16"/>
    </row>
    <row r="168" spans="1:15" ht="13.5" customHeight="1">
      <c r="A168" s="10"/>
      <c r="B168" s="10"/>
      <c r="C168" s="10"/>
      <c r="D168" s="10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16"/>
    </row>
    <row r="169" spans="1:15" ht="13.5" customHeight="1">
      <c r="A169" s="9"/>
      <c r="B169" s="9"/>
      <c r="C169" s="9"/>
      <c r="D169" s="10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16"/>
    </row>
    <row r="170" spans="1:15" ht="13.5" customHeight="1">
      <c r="A170" s="9"/>
      <c r="B170" s="9">
        <v>13</v>
      </c>
      <c r="C170" s="9"/>
      <c r="D170" s="76" t="s">
        <v>142</v>
      </c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16"/>
    </row>
    <row r="171" spans="1:15" ht="13.5" customHeight="1">
      <c r="A171" s="9"/>
      <c r="B171" s="9"/>
      <c r="C171" s="9"/>
      <c r="D171" s="10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16"/>
    </row>
    <row r="172" spans="1:15" ht="13.5" customHeight="1">
      <c r="A172" s="9"/>
      <c r="B172" s="9"/>
      <c r="C172" s="19">
        <v>1</v>
      </c>
      <c r="D172" s="35" t="s">
        <v>190</v>
      </c>
      <c r="E172" s="46">
        <v>15000</v>
      </c>
      <c r="F172" s="46">
        <v>0</v>
      </c>
      <c r="G172" s="46">
        <v>0</v>
      </c>
      <c r="H172" s="51">
        <f aca="true" t="shared" si="16" ref="H172:H178">+E172+F172-G172</f>
        <v>15000</v>
      </c>
      <c r="I172" s="51">
        <v>14660.75</v>
      </c>
      <c r="J172" s="51">
        <v>0</v>
      </c>
      <c r="K172" s="51">
        <f aca="true" t="shared" si="17" ref="K172:K178">+I172+J172</f>
        <v>14660.75</v>
      </c>
      <c r="L172" s="51"/>
      <c r="M172" s="54"/>
      <c r="N172" s="51">
        <f aca="true" t="shared" si="18" ref="N172:N178">+H172-K172</f>
        <v>339.25</v>
      </c>
      <c r="O172" s="16"/>
    </row>
    <row r="173" spans="1:15" ht="13.5" customHeight="1">
      <c r="A173" s="9"/>
      <c r="B173" s="9"/>
      <c r="C173" s="19">
        <v>2</v>
      </c>
      <c r="D173" s="35" t="s">
        <v>191</v>
      </c>
      <c r="E173" s="46">
        <v>5000</v>
      </c>
      <c r="F173" s="46">
        <v>0</v>
      </c>
      <c r="G173" s="46">
        <v>0</v>
      </c>
      <c r="H173" s="51">
        <f t="shared" si="16"/>
        <v>5000</v>
      </c>
      <c r="I173" s="51">
        <v>4406.64</v>
      </c>
      <c r="J173" s="51">
        <v>0</v>
      </c>
      <c r="K173" s="51">
        <f>+I173+J173</f>
        <v>4406.64</v>
      </c>
      <c r="L173" s="51"/>
      <c r="M173" s="54"/>
      <c r="N173" s="51">
        <f t="shared" si="18"/>
        <v>593.3599999999997</v>
      </c>
      <c r="O173" s="16"/>
    </row>
    <row r="174" spans="1:15" ht="13.5" customHeight="1">
      <c r="A174" s="9"/>
      <c r="B174" s="9"/>
      <c r="C174" s="19">
        <v>3</v>
      </c>
      <c r="D174" s="46" t="s">
        <v>192</v>
      </c>
      <c r="E174" s="46">
        <v>5000</v>
      </c>
      <c r="F174" s="46">
        <v>0</v>
      </c>
      <c r="G174" s="46">
        <v>0</v>
      </c>
      <c r="H174" s="51">
        <f t="shared" si="16"/>
        <v>5000</v>
      </c>
      <c r="I174" s="51">
        <v>3531.08</v>
      </c>
      <c r="J174" s="51">
        <v>0</v>
      </c>
      <c r="K174" s="51">
        <f t="shared" si="17"/>
        <v>3531.08</v>
      </c>
      <c r="L174" s="51"/>
      <c r="M174" s="54"/>
      <c r="N174" s="51">
        <f t="shared" si="18"/>
        <v>1468.92</v>
      </c>
      <c r="O174" s="33"/>
    </row>
    <row r="175" spans="1:15" ht="13.5" customHeight="1">
      <c r="A175" s="9"/>
      <c r="B175" s="9"/>
      <c r="C175" s="19">
        <v>4</v>
      </c>
      <c r="D175" s="35" t="s">
        <v>193</v>
      </c>
      <c r="E175" s="46">
        <v>5000</v>
      </c>
      <c r="F175" s="46">
        <v>0</v>
      </c>
      <c r="G175" s="46">
        <v>0</v>
      </c>
      <c r="H175" s="51">
        <f t="shared" si="16"/>
        <v>5000</v>
      </c>
      <c r="I175" s="51">
        <v>1715.38</v>
      </c>
      <c r="J175" s="51">
        <v>0</v>
      </c>
      <c r="K175" s="51">
        <f>+I175+J175</f>
        <v>1715.38</v>
      </c>
      <c r="L175" s="51"/>
      <c r="M175" s="54"/>
      <c r="N175" s="51">
        <f t="shared" si="18"/>
        <v>3284.62</v>
      </c>
      <c r="O175" s="33"/>
    </row>
    <row r="176" spans="1:15" ht="13.5" customHeight="1">
      <c r="A176" s="9"/>
      <c r="B176" s="9"/>
      <c r="C176" s="19">
        <v>5</v>
      </c>
      <c r="D176" s="46" t="s">
        <v>194</v>
      </c>
      <c r="E176" s="46">
        <v>3000</v>
      </c>
      <c r="F176" s="46">
        <v>0</v>
      </c>
      <c r="G176" s="46">
        <v>0</v>
      </c>
      <c r="H176" s="51">
        <f t="shared" si="16"/>
        <v>3000</v>
      </c>
      <c r="I176" s="51">
        <v>2542.7</v>
      </c>
      <c r="J176" s="51">
        <v>0</v>
      </c>
      <c r="K176" s="51">
        <f t="shared" si="17"/>
        <v>2542.7</v>
      </c>
      <c r="L176" s="51"/>
      <c r="M176" s="54"/>
      <c r="N176" s="51">
        <f t="shared" si="18"/>
        <v>457.3000000000002</v>
      </c>
      <c r="O176" s="33"/>
    </row>
    <row r="177" spans="1:15" ht="13.5" customHeight="1">
      <c r="A177" s="9"/>
      <c r="B177" s="9"/>
      <c r="C177" s="19">
        <v>6</v>
      </c>
      <c r="D177" s="46" t="s">
        <v>195</v>
      </c>
      <c r="E177" s="46">
        <v>3000</v>
      </c>
      <c r="F177" s="46">
        <v>0</v>
      </c>
      <c r="G177" s="46">
        <v>0</v>
      </c>
      <c r="H177" s="51">
        <f t="shared" si="16"/>
        <v>3000</v>
      </c>
      <c r="I177" s="51">
        <v>2513.75</v>
      </c>
      <c r="J177" s="51">
        <v>0</v>
      </c>
      <c r="K177" s="51">
        <f t="shared" si="17"/>
        <v>2513.75</v>
      </c>
      <c r="L177" s="51"/>
      <c r="M177" s="54"/>
      <c r="N177" s="51">
        <f t="shared" si="18"/>
        <v>486.25</v>
      </c>
      <c r="O177" s="33"/>
    </row>
    <row r="178" spans="1:15" ht="13.5" customHeight="1">
      <c r="A178" s="9"/>
      <c r="B178" s="9"/>
      <c r="C178" s="19">
        <v>7</v>
      </c>
      <c r="D178" s="34" t="s">
        <v>196</v>
      </c>
      <c r="E178" s="86">
        <v>4000</v>
      </c>
      <c r="F178" s="86">
        <v>0</v>
      </c>
      <c r="G178" s="86">
        <v>0</v>
      </c>
      <c r="H178" s="52">
        <f t="shared" si="16"/>
        <v>4000</v>
      </c>
      <c r="I178" s="52">
        <v>1552.45</v>
      </c>
      <c r="J178" s="52">
        <v>0</v>
      </c>
      <c r="K178" s="52">
        <f t="shared" si="17"/>
        <v>1552.45</v>
      </c>
      <c r="L178" s="51"/>
      <c r="M178" s="53"/>
      <c r="N178" s="52">
        <f t="shared" si="18"/>
        <v>2447.55</v>
      </c>
      <c r="O178" s="16"/>
    </row>
    <row r="179" spans="1:15" ht="13.5" customHeight="1">
      <c r="A179" s="9"/>
      <c r="B179" s="9"/>
      <c r="C179" s="19"/>
      <c r="D179" s="34"/>
      <c r="E179" s="51">
        <f aca="true" t="shared" si="19" ref="E179:J179">SUM(E172:E178)</f>
        <v>40000</v>
      </c>
      <c r="F179" s="51">
        <f t="shared" si="19"/>
        <v>0</v>
      </c>
      <c r="G179" s="51">
        <f t="shared" si="19"/>
        <v>0</v>
      </c>
      <c r="H179" s="51">
        <f t="shared" si="19"/>
        <v>40000</v>
      </c>
      <c r="I179" s="51">
        <f t="shared" si="19"/>
        <v>30922.750000000004</v>
      </c>
      <c r="J179" s="51">
        <f t="shared" si="19"/>
        <v>0</v>
      </c>
      <c r="K179" s="51"/>
      <c r="L179" s="51">
        <f>SUM(K172:K178)</f>
        <v>30922.750000000004</v>
      </c>
      <c r="M179" s="51">
        <f>SUM(M172:M178)</f>
        <v>0</v>
      </c>
      <c r="N179" s="51">
        <f>SUM(N172:N178)</f>
        <v>9077.25</v>
      </c>
      <c r="O179" s="21"/>
    </row>
    <row r="180" spans="1:15" ht="13.5" customHeight="1">
      <c r="A180" s="9"/>
      <c r="B180" s="9"/>
      <c r="C180" s="19"/>
      <c r="D180" s="35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16"/>
    </row>
    <row r="181" spans="1:15" ht="13.5" customHeight="1">
      <c r="A181" s="9"/>
      <c r="B181" s="9">
        <v>14</v>
      </c>
      <c r="C181" s="9"/>
      <c r="D181" s="76" t="s">
        <v>92</v>
      </c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16"/>
    </row>
    <row r="182" spans="1:15" ht="13.5" customHeight="1">
      <c r="A182" s="9"/>
      <c r="B182" s="9"/>
      <c r="C182" s="9"/>
      <c r="D182" s="10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16"/>
    </row>
    <row r="183" spans="1:15" ht="13.5" customHeight="1">
      <c r="A183" s="9"/>
      <c r="B183" s="9"/>
      <c r="C183" s="19">
        <v>1</v>
      </c>
      <c r="D183" s="35" t="s">
        <v>197</v>
      </c>
      <c r="E183" s="46">
        <v>7000</v>
      </c>
      <c r="F183" s="46">
        <v>0</v>
      </c>
      <c r="G183" s="46">
        <v>0</v>
      </c>
      <c r="H183" s="51">
        <f>+E183+F183-G183</f>
        <v>7000</v>
      </c>
      <c r="I183" s="51">
        <v>1000</v>
      </c>
      <c r="J183" s="51">
        <v>0</v>
      </c>
      <c r="K183" s="51">
        <f>+I183+J183</f>
        <v>1000</v>
      </c>
      <c r="L183" s="51"/>
      <c r="M183" s="54"/>
      <c r="N183" s="51">
        <f>+H183-K183</f>
        <v>6000</v>
      </c>
      <c r="O183" s="16"/>
    </row>
    <row r="184" spans="1:15" ht="13.5" customHeight="1">
      <c r="A184" s="9"/>
      <c r="B184" s="9"/>
      <c r="C184" s="19">
        <v>2</v>
      </c>
      <c r="D184" s="35" t="s">
        <v>198</v>
      </c>
      <c r="E184" s="46">
        <v>13000</v>
      </c>
      <c r="F184" s="46">
        <v>0</v>
      </c>
      <c r="G184" s="46">
        <v>0</v>
      </c>
      <c r="H184" s="51">
        <f>+E184+F184-G184</f>
        <v>13000</v>
      </c>
      <c r="I184" s="51">
        <v>0</v>
      </c>
      <c r="J184" s="51">
        <f>7034.32+141.75</f>
        <v>7176.07</v>
      </c>
      <c r="K184" s="51">
        <f>+I184+J184</f>
        <v>7176.07</v>
      </c>
      <c r="L184" s="51"/>
      <c r="M184" s="54"/>
      <c r="N184" s="51">
        <f>+H184-K184</f>
        <v>5823.93</v>
      </c>
      <c r="O184" s="16"/>
    </row>
    <row r="185" spans="1:15" ht="13.5" customHeight="1">
      <c r="A185" s="9"/>
      <c r="B185" s="9"/>
      <c r="C185" s="19">
        <v>3</v>
      </c>
      <c r="D185" s="34" t="s">
        <v>199</v>
      </c>
      <c r="E185" s="86">
        <v>5000</v>
      </c>
      <c r="F185" s="86">
        <v>0</v>
      </c>
      <c r="G185" s="86">
        <v>0</v>
      </c>
      <c r="H185" s="52">
        <f>+E185+F185-G185</f>
        <v>5000</v>
      </c>
      <c r="I185" s="52">
        <v>1901</v>
      </c>
      <c r="J185" s="52">
        <f>1938.5-I185</f>
        <v>37.5</v>
      </c>
      <c r="K185" s="52">
        <f>+I185+J185</f>
        <v>1938.5</v>
      </c>
      <c r="L185" s="51"/>
      <c r="M185" s="53"/>
      <c r="N185" s="52">
        <f>+H185-K185</f>
        <v>3061.5</v>
      </c>
      <c r="O185" s="16"/>
    </row>
    <row r="186" spans="1:15" ht="13.5" customHeight="1">
      <c r="A186" s="9"/>
      <c r="B186" s="9"/>
      <c r="C186" s="19"/>
      <c r="D186" s="34"/>
      <c r="E186" s="51">
        <f aca="true" t="shared" si="20" ref="E186:J186">SUM(E183:E185)</f>
        <v>25000</v>
      </c>
      <c r="F186" s="51">
        <f t="shared" si="20"/>
        <v>0</v>
      </c>
      <c r="G186" s="51">
        <f t="shared" si="20"/>
        <v>0</v>
      </c>
      <c r="H186" s="51">
        <f t="shared" si="20"/>
        <v>25000</v>
      </c>
      <c r="I186" s="51">
        <f t="shared" si="20"/>
        <v>2901</v>
      </c>
      <c r="J186" s="51">
        <f t="shared" si="20"/>
        <v>7213.57</v>
      </c>
      <c r="K186" s="51"/>
      <c r="L186" s="51">
        <f>SUM(K183:K185)</f>
        <v>10114.57</v>
      </c>
      <c r="M186" s="51">
        <f>SUM(M183:M185)</f>
        <v>0</v>
      </c>
      <c r="N186" s="51">
        <f>SUM(N183:N185)</f>
        <v>14885.43</v>
      </c>
      <c r="O186" s="16"/>
    </row>
    <row r="187" spans="1:15" ht="13.5" customHeight="1">
      <c r="A187" s="9"/>
      <c r="B187" s="9"/>
      <c r="C187" s="19"/>
      <c r="D187" s="34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16"/>
    </row>
    <row r="188" spans="1:15" ht="13.5" customHeight="1">
      <c r="A188" s="9"/>
      <c r="B188" s="9"/>
      <c r="C188" s="19"/>
      <c r="D188" s="34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16"/>
    </row>
    <row r="189" spans="1:15" ht="13.5" customHeight="1">
      <c r="A189" s="9"/>
      <c r="B189" s="9"/>
      <c r="C189" s="19"/>
      <c r="D189" s="34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16"/>
    </row>
    <row r="190" spans="1:15" ht="13.5" customHeight="1">
      <c r="A190" s="9"/>
      <c r="B190" s="9"/>
      <c r="C190" s="19"/>
      <c r="D190" s="34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16"/>
    </row>
    <row r="191" spans="1:15" ht="13.5" customHeight="1">
      <c r="A191" s="9"/>
      <c r="B191" s="9"/>
      <c r="C191" s="19"/>
      <c r="D191" s="34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16"/>
    </row>
    <row r="192" spans="1:15" ht="13.5" customHeight="1">
      <c r="A192" s="9"/>
      <c r="B192" s="9"/>
      <c r="C192" s="19"/>
      <c r="D192" s="34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16"/>
    </row>
    <row r="193" spans="1:15" ht="13.5" customHeight="1">
      <c r="A193" s="9"/>
      <c r="B193" s="9"/>
      <c r="C193" s="19"/>
      <c r="D193" s="34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16"/>
    </row>
    <row r="194" spans="1:15" ht="13.5" customHeight="1">
      <c r="A194" s="9"/>
      <c r="B194" s="9"/>
      <c r="C194" s="19"/>
      <c r="D194" s="35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16"/>
    </row>
    <row r="195" spans="1:15" ht="13.5" customHeight="1">
      <c r="A195" s="9"/>
      <c r="B195" s="9"/>
      <c r="C195" s="19"/>
      <c r="D195" s="35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16"/>
    </row>
    <row r="196" spans="1:15" ht="13.5" customHeight="1">
      <c r="A196" s="9"/>
      <c r="B196" s="9"/>
      <c r="C196" s="19"/>
      <c r="D196" s="3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16"/>
    </row>
    <row r="197" spans="1:15" ht="13.5" customHeight="1">
      <c r="A197" s="9"/>
      <c r="B197" s="9"/>
      <c r="C197" s="19"/>
      <c r="D197" s="35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16"/>
    </row>
    <row r="198" spans="1:15" ht="13.5" customHeight="1">
      <c r="A198" s="9"/>
      <c r="B198" s="9"/>
      <c r="C198" s="19"/>
      <c r="D198" s="35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16"/>
    </row>
    <row r="199" spans="1:15" ht="13.5" customHeight="1">
      <c r="A199" s="9"/>
      <c r="B199" s="9"/>
      <c r="C199" s="19"/>
      <c r="D199" s="35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16"/>
    </row>
    <row r="200" spans="1:15" ht="13.5" customHeight="1">
      <c r="A200" s="9"/>
      <c r="B200" s="9"/>
      <c r="C200" s="19"/>
      <c r="D200" s="35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16"/>
    </row>
    <row r="201" spans="1:15" ht="13.5" customHeight="1">
      <c r="A201" s="9"/>
      <c r="B201" s="9"/>
      <c r="C201" s="19"/>
      <c r="D201" s="35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16"/>
    </row>
    <row r="202" spans="1:15" ht="13.5" customHeight="1">
      <c r="A202" s="9"/>
      <c r="B202" s="9"/>
      <c r="C202" s="19"/>
      <c r="D202" s="35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16"/>
    </row>
    <row r="203" spans="1:15" ht="13.5" customHeight="1">
      <c r="A203" s="9"/>
      <c r="B203" s="9"/>
      <c r="C203" s="19"/>
      <c r="D203" s="35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16"/>
    </row>
    <row r="204" spans="1:15" ht="13.5" customHeight="1">
      <c r="A204" s="9"/>
      <c r="B204" s="9"/>
      <c r="C204" s="19"/>
      <c r="D204" s="35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16"/>
    </row>
    <row r="205" spans="1:15" ht="13.5" customHeight="1">
      <c r="A205" s="9"/>
      <c r="B205" s="9"/>
      <c r="C205" s="19"/>
      <c r="D205" s="35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16"/>
    </row>
    <row r="206" spans="1:15" ht="13.5" customHeight="1">
      <c r="A206" s="9"/>
      <c r="B206" s="9"/>
      <c r="C206" s="19"/>
      <c r="D206" s="10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16"/>
    </row>
    <row r="207" spans="1:15" ht="13.5" customHeight="1">
      <c r="A207" s="9"/>
      <c r="B207" s="9"/>
      <c r="C207" s="19"/>
      <c r="D207" s="10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16"/>
    </row>
    <row r="208" spans="1:15" ht="13.5" customHeight="1">
      <c r="A208" s="9"/>
      <c r="B208" s="9"/>
      <c r="C208" s="19"/>
      <c r="D208" s="10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16"/>
    </row>
    <row r="209" spans="1:15" ht="13.5" customHeight="1">
      <c r="A209" s="9"/>
      <c r="B209" s="9"/>
      <c r="C209" s="19"/>
      <c r="D209" s="10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16"/>
    </row>
    <row r="210" spans="1:15" ht="13.5" customHeight="1">
      <c r="A210" s="9"/>
      <c r="B210" s="9"/>
      <c r="C210" s="19"/>
      <c r="D210" s="10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16"/>
    </row>
    <row r="211" spans="1:15" ht="13.5" customHeight="1">
      <c r="A211" s="9"/>
      <c r="B211" s="9"/>
      <c r="C211" s="19"/>
      <c r="D211" s="10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16"/>
    </row>
    <row r="212" spans="1:15" ht="13.5" customHeight="1">
      <c r="A212" s="9"/>
      <c r="B212" s="9"/>
      <c r="C212" s="19"/>
      <c r="D212" s="10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16"/>
    </row>
    <row r="213" spans="1:15" ht="13.5" customHeight="1">
      <c r="A213" s="9"/>
      <c r="B213" s="9"/>
      <c r="C213" s="19"/>
      <c r="D213" s="10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16"/>
    </row>
    <row r="214" spans="1:15" ht="13.5" customHeight="1">
      <c r="A214" s="9"/>
      <c r="B214" s="9"/>
      <c r="C214" s="19"/>
      <c r="D214" s="10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16"/>
    </row>
    <row r="215" spans="1:15" ht="13.5" customHeight="1">
      <c r="A215" s="9"/>
      <c r="B215" s="9"/>
      <c r="C215" s="9"/>
      <c r="D215" s="10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21"/>
    </row>
    <row r="216" spans="1:15" ht="13.5" customHeight="1">
      <c r="A216" s="17"/>
      <c r="B216" s="17"/>
      <c r="C216" s="17"/>
      <c r="D216" s="11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30"/>
    </row>
    <row r="217" spans="1:15" ht="13.5" customHeight="1">
      <c r="A217" s="182" t="s">
        <v>79</v>
      </c>
      <c r="B217" s="182"/>
      <c r="C217" s="182"/>
      <c r="D217" s="183"/>
      <c r="E217" s="55">
        <f aca="true" t="shared" si="21" ref="E217:N217">+E179+E186</f>
        <v>65000</v>
      </c>
      <c r="F217" s="55">
        <f t="shared" si="21"/>
        <v>0</v>
      </c>
      <c r="G217" s="55">
        <f t="shared" si="21"/>
        <v>0</v>
      </c>
      <c r="H217" s="55">
        <f t="shared" si="21"/>
        <v>65000</v>
      </c>
      <c r="I217" s="55">
        <f t="shared" si="21"/>
        <v>33823.75</v>
      </c>
      <c r="J217" s="55">
        <f t="shared" si="21"/>
        <v>7213.57</v>
      </c>
      <c r="K217" s="55">
        <f t="shared" si="21"/>
        <v>0</v>
      </c>
      <c r="L217" s="55">
        <f t="shared" si="21"/>
        <v>41037.32000000001</v>
      </c>
      <c r="M217" s="55">
        <f t="shared" si="21"/>
        <v>0</v>
      </c>
      <c r="N217" s="55">
        <f t="shared" si="21"/>
        <v>23962.68</v>
      </c>
      <c r="O217" s="55"/>
    </row>
    <row r="218" spans="1:15" ht="13.5" customHeight="1">
      <c r="A218" s="14"/>
      <c r="B218" s="14"/>
      <c r="C218" s="14"/>
      <c r="D218" s="77" t="s">
        <v>80</v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16"/>
    </row>
    <row r="219" spans="1:15" ht="13.5" customHeight="1">
      <c r="A219" s="9"/>
      <c r="B219" s="9"/>
      <c r="C219" s="9"/>
      <c r="D219" s="10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10"/>
    </row>
    <row r="220" spans="1:15" ht="13.5" customHeight="1">
      <c r="A220" s="9"/>
      <c r="B220" s="9"/>
      <c r="C220" s="9"/>
      <c r="D220" s="73" t="s">
        <v>200</v>
      </c>
      <c r="E220" s="51"/>
      <c r="F220" s="51"/>
      <c r="G220" s="51"/>
      <c r="H220" s="51">
        <f>+H323</f>
        <v>1724156.9800000002</v>
      </c>
      <c r="I220" s="51">
        <f>+I323</f>
        <v>1262911.04</v>
      </c>
      <c r="J220" s="51">
        <f>+J323</f>
        <v>31684.51</v>
      </c>
      <c r="K220" s="51"/>
      <c r="L220" s="51">
        <f>+L323</f>
        <v>1294595.55</v>
      </c>
      <c r="M220" s="51">
        <f>+M323</f>
        <v>3089.1699999999983</v>
      </c>
      <c r="N220" s="51">
        <f>+N323</f>
        <v>432650.60000000003</v>
      </c>
      <c r="O220" s="10"/>
    </row>
    <row r="221" spans="1:15" ht="13.5" customHeight="1">
      <c r="A221" s="9"/>
      <c r="B221" s="9"/>
      <c r="C221" s="9"/>
      <c r="D221" s="10"/>
      <c r="E221" s="51"/>
      <c r="F221" s="51"/>
      <c r="G221" s="51"/>
      <c r="H221" s="51"/>
      <c r="I221" s="51"/>
      <c r="J221" s="51"/>
      <c r="K221" s="67"/>
      <c r="L221" s="51"/>
      <c r="M221" s="51"/>
      <c r="N221" s="51"/>
      <c r="O221" s="10"/>
    </row>
    <row r="222" spans="1:15" ht="13.5" customHeight="1">
      <c r="A222" s="9" t="s">
        <v>23</v>
      </c>
      <c r="B222" s="9"/>
      <c r="C222" s="9"/>
      <c r="D222" s="75" t="s">
        <v>104</v>
      </c>
      <c r="E222" s="51">
        <f aca="true" t="shared" si="22" ref="E222:N222">+E111</f>
        <v>1685000</v>
      </c>
      <c r="F222" s="51">
        <f t="shared" si="22"/>
        <v>0</v>
      </c>
      <c r="G222" s="51">
        <f t="shared" si="22"/>
        <v>0</v>
      </c>
      <c r="H222" s="51">
        <f t="shared" si="22"/>
        <v>1685000</v>
      </c>
      <c r="I222" s="51">
        <f t="shared" si="22"/>
        <v>920479.39</v>
      </c>
      <c r="J222" s="51">
        <f t="shared" si="22"/>
        <v>138750</v>
      </c>
      <c r="K222" s="51">
        <f t="shared" si="22"/>
        <v>0</v>
      </c>
      <c r="L222" s="51">
        <f t="shared" si="22"/>
        <v>1059229.39</v>
      </c>
      <c r="M222" s="51">
        <f t="shared" si="22"/>
        <v>69644.37999999999</v>
      </c>
      <c r="N222" s="51">
        <f t="shared" si="22"/>
        <v>695414.9900000001</v>
      </c>
      <c r="O222" s="4"/>
    </row>
    <row r="223" spans="1:15" ht="13.5" customHeight="1">
      <c r="A223" s="9" t="s">
        <v>41</v>
      </c>
      <c r="B223" s="9"/>
      <c r="C223" s="9"/>
      <c r="D223" s="75" t="s">
        <v>40</v>
      </c>
      <c r="E223" s="51">
        <f aca="true" t="shared" si="23" ref="E223:N223">+E164</f>
        <v>700000</v>
      </c>
      <c r="F223" s="51">
        <f t="shared" si="23"/>
        <v>0</v>
      </c>
      <c r="G223" s="51">
        <f t="shared" si="23"/>
        <v>0</v>
      </c>
      <c r="H223" s="51">
        <f t="shared" si="23"/>
        <v>700000</v>
      </c>
      <c r="I223" s="51">
        <f t="shared" si="23"/>
        <v>0</v>
      </c>
      <c r="J223" s="51">
        <f t="shared" si="23"/>
        <v>0</v>
      </c>
      <c r="K223" s="51">
        <f t="shared" si="23"/>
        <v>0</v>
      </c>
      <c r="L223" s="51">
        <f t="shared" si="23"/>
        <v>0</v>
      </c>
      <c r="M223" s="51">
        <f t="shared" si="23"/>
        <v>0</v>
      </c>
      <c r="N223" s="51">
        <f t="shared" si="23"/>
        <v>700000</v>
      </c>
      <c r="O223" s="51"/>
    </row>
    <row r="224" spans="1:15" ht="13.5" customHeight="1">
      <c r="A224" s="9" t="s">
        <v>43</v>
      </c>
      <c r="B224" s="9"/>
      <c r="C224" s="9"/>
      <c r="D224" s="75" t="s">
        <v>44</v>
      </c>
      <c r="E224" s="52">
        <f aca="true" t="shared" si="24" ref="E224:N224">+E217</f>
        <v>65000</v>
      </c>
      <c r="F224" s="52">
        <f t="shared" si="24"/>
        <v>0</v>
      </c>
      <c r="G224" s="52">
        <f t="shared" si="24"/>
        <v>0</v>
      </c>
      <c r="H224" s="52">
        <f t="shared" si="24"/>
        <v>65000</v>
      </c>
      <c r="I224" s="52">
        <f t="shared" si="24"/>
        <v>33823.75</v>
      </c>
      <c r="J224" s="52">
        <f t="shared" si="24"/>
        <v>7213.57</v>
      </c>
      <c r="K224" s="52">
        <f t="shared" si="24"/>
        <v>0</v>
      </c>
      <c r="L224" s="52">
        <f t="shared" si="24"/>
        <v>41037.32000000001</v>
      </c>
      <c r="M224" s="52">
        <f t="shared" si="24"/>
        <v>0</v>
      </c>
      <c r="N224" s="52">
        <f t="shared" si="24"/>
        <v>23962.68</v>
      </c>
      <c r="O224" s="4"/>
    </row>
    <row r="225" spans="1:15" ht="13.5" customHeight="1">
      <c r="A225" s="9"/>
      <c r="B225" s="9"/>
      <c r="C225" s="9"/>
      <c r="D225" s="10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10"/>
    </row>
    <row r="226" spans="1:15" ht="13.5" customHeight="1">
      <c r="A226" s="9"/>
      <c r="B226" s="9"/>
      <c r="C226" s="9"/>
      <c r="D226" s="10"/>
      <c r="E226" s="51">
        <f>SUM(E220:E224)</f>
        <v>2450000</v>
      </c>
      <c r="F226" s="51">
        <f aca="true" t="shared" si="25" ref="F226:N226">SUM(F220:F224)</f>
        <v>0</v>
      </c>
      <c r="G226" s="51">
        <f t="shared" si="25"/>
        <v>0</v>
      </c>
      <c r="H226" s="51">
        <f t="shared" si="25"/>
        <v>4174156.9800000004</v>
      </c>
      <c r="I226" s="51">
        <f t="shared" si="25"/>
        <v>2217214.18</v>
      </c>
      <c r="J226" s="51">
        <f>SUM(J220:J224)</f>
        <v>177648.08000000002</v>
      </c>
      <c r="K226" s="51">
        <f t="shared" si="25"/>
        <v>0</v>
      </c>
      <c r="L226" s="51">
        <f t="shared" si="25"/>
        <v>2394862.26</v>
      </c>
      <c r="M226" s="51">
        <f t="shared" si="25"/>
        <v>72733.54999999999</v>
      </c>
      <c r="N226" s="51">
        <f t="shared" si="25"/>
        <v>1852028.27</v>
      </c>
      <c r="O226" s="10"/>
    </row>
    <row r="227" spans="1:15" ht="13.5" customHeight="1">
      <c r="A227" s="9"/>
      <c r="B227" s="9"/>
      <c r="C227" s="9"/>
      <c r="D227" s="10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10"/>
    </row>
    <row r="228" spans="1:15" ht="13.5" customHeight="1">
      <c r="A228" s="9"/>
      <c r="B228" s="9"/>
      <c r="C228" s="9"/>
      <c r="D228" s="73" t="s">
        <v>105</v>
      </c>
      <c r="E228" s="52">
        <v>39360</v>
      </c>
      <c r="F228" s="52"/>
      <c r="G228" s="52"/>
      <c r="H228" s="52">
        <f>+F228+E228-G228</f>
        <v>39360</v>
      </c>
      <c r="I228" s="52"/>
      <c r="J228" s="52"/>
      <c r="K228" s="52"/>
      <c r="L228" s="52"/>
      <c r="M228" s="52"/>
      <c r="N228" s="52">
        <f>+H228</f>
        <v>39360</v>
      </c>
      <c r="O228" s="10"/>
    </row>
    <row r="229" spans="1:15" ht="13.5" customHeight="1">
      <c r="A229" s="9"/>
      <c r="B229" s="9"/>
      <c r="C229" s="9"/>
      <c r="D229" s="10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10"/>
    </row>
    <row r="230" spans="1:15" ht="13.5" customHeight="1">
      <c r="A230" s="9"/>
      <c r="B230" s="9"/>
      <c r="C230" s="9"/>
      <c r="D230" s="78" t="s">
        <v>111</v>
      </c>
      <c r="E230" s="51">
        <f>SUM(E226:E228)</f>
        <v>2489360</v>
      </c>
      <c r="F230" s="51">
        <f aca="true" t="shared" si="26" ref="F230:N230">SUM(F226:F228)</f>
        <v>0</v>
      </c>
      <c r="G230" s="51">
        <f t="shared" si="26"/>
        <v>0</v>
      </c>
      <c r="H230" s="51">
        <f t="shared" si="26"/>
        <v>4213516.98</v>
      </c>
      <c r="I230" s="51">
        <f t="shared" si="26"/>
        <v>2217214.18</v>
      </c>
      <c r="J230" s="51">
        <f t="shared" si="26"/>
        <v>177648.08000000002</v>
      </c>
      <c r="K230" s="51">
        <f t="shared" si="26"/>
        <v>0</v>
      </c>
      <c r="L230" s="51">
        <f t="shared" si="26"/>
        <v>2394862.26</v>
      </c>
      <c r="M230" s="51">
        <f t="shared" si="26"/>
        <v>72733.54999999999</v>
      </c>
      <c r="N230" s="51">
        <f t="shared" si="26"/>
        <v>1891388.27</v>
      </c>
      <c r="O230" s="10"/>
    </row>
    <row r="231" spans="1:15" ht="13.5" customHeight="1" thickBot="1">
      <c r="A231" s="9"/>
      <c r="B231" s="9"/>
      <c r="C231" s="9"/>
      <c r="D231" s="10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16"/>
    </row>
    <row r="232" spans="1:15" ht="13.5" customHeight="1" thickTop="1">
      <c r="A232" s="9"/>
      <c r="B232" s="9"/>
      <c r="C232" s="9"/>
      <c r="D232" s="10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16"/>
    </row>
    <row r="233" spans="1:15" ht="13.5" customHeight="1">
      <c r="A233" s="9"/>
      <c r="B233" s="9"/>
      <c r="C233" s="9"/>
      <c r="D233" s="10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16"/>
    </row>
    <row r="234" spans="1:15" ht="13.5" customHeight="1">
      <c r="A234" s="9"/>
      <c r="B234" s="9"/>
      <c r="C234" s="9"/>
      <c r="D234" s="10"/>
      <c r="E234" s="51"/>
      <c r="F234" s="51"/>
      <c r="G234" s="51"/>
      <c r="H234" s="51"/>
      <c r="I234" s="51"/>
      <c r="J234" s="51"/>
      <c r="K234" s="69"/>
      <c r="L234" s="51"/>
      <c r="M234" s="51"/>
      <c r="N234" s="51"/>
      <c r="O234" s="16"/>
    </row>
    <row r="235" spans="1:15" ht="13.5" customHeight="1">
      <c r="A235" s="9"/>
      <c r="B235" s="9"/>
      <c r="C235" s="9"/>
      <c r="D235" s="10"/>
      <c r="E235" s="51"/>
      <c r="F235" s="51"/>
      <c r="G235" s="51"/>
      <c r="H235" s="51"/>
      <c r="I235" s="51"/>
      <c r="J235" s="51"/>
      <c r="K235" s="69"/>
      <c r="L235" s="51"/>
      <c r="M235" s="51"/>
      <c r="N235" s="51"/>
      <c r="O235" s="16"/>
    </row>
    <row r="236" spans="1:15" ht="13.5" customHeight="1">
      <c r="A236" s="9"/>
      <c r="B236" s="9"/>
      <c r="C236" s="9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16"/>
    </row>
    <row r="237" spans="1:15" ht="13.5" customHeight="1">
      <c r="A237" s="9"/>
      <c r="B237" s="9"/>
      <c r="C237" s="9"/>
      <c r="D237" s="10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16"/>
    </row>
    <row r="238" spans="1:15" ht="13.5" customHeight="1">
      <c r="A238" s="9"/>
      <c r="B238" s="9"/>
      <c r="C238" s="9"/>
      <c r="D238" s="10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16"/>
    </row>
    <row r="239" spans="1:15" ht="13.5" customHeight="1">
      <c r="A239" s="9"/>
      <c r="B239" s="9"/>
      <c r="C239" s="9"/>
      <c r="D239" s="10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16"/>
    </row>
    <row r="240" spans="1:15" ht="13.5" customHeight="1">
      <c r="A240" s="9"/>
      <c r="B240" s="9"/>
      <c r="C240" s="9"/>
      <c r="D240" s="10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16"/>
    </row>
    <row r="241" spans="1:15" ht="13.5" customHeight="1">
      <c r="A241" s="9"/>
      <c r="B241" s="9"/>
      <c r="C241" s="9"/>
      <c r="D241" s="10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16"/>
    </row>
    <row r="242" spans="1:15" ht="13.5" customHeight="1">
      <c r="A242" s="9"/>
      <c r="B242" s="9"/>
      <c r="C242" s="9"/>
      <c r="D242" s="10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16"/>
    </row>
    <row r="243" spans="1:15" ht="13.5" customHeight="1">
      <c r="A243" s="9"/>
      <c r="B243" s="9"/>
      <c r="C243" s="9"/>
      <c r="D243" s="10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16"/>
    </row>
    <row r="244" spans="1:15" ht="13.5" customHeight="1">
      <c r="A244" s="9"/>
      <c r="B244" s="9"/>
      <c r="C244" s="9"/>
      <c r="D244" s="10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16"/>
    </row>
    <row r="245" spans="1:15" ht="13.5" customHeight="1">
      <c r="A245" s="9"/>
      <c r="B245" s="9"/>
      <c r="C245" s="9"/>
      <c r="D245" s="10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16"/>
    </row>
    <row r="246" spans="1:15" ht="13.5" customHeight="1">
      <c r="A246" s="9"/>
      <c r="B246" s="9"/>
      <c r="C246" s="9"/>
      <c r="D246" s="10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16"/>
    </row>
    <row r="247" spans="1:15" ht="13.5" customHeight="1">
      <c r="A247" s="9"/>
      <c r="B247" s="9"/>
      <c r="C247" s="9"/>
      <c r="D247" s="10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16"/>
    </row>
    <row r="248" spans="1:15" ht="13.5" customHeight="1">
      <c r="A248" s="9"/>
      <c r="B248" s="9"/>
      <c r="C248" s="9"/>
      <c r="D248" s="1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16"/>
    </row>
    <row r="249" spans="1:15" ht="13.5" customHeight="1">
      <c r="A249" s="9"/>
      <c r="B249" s="9"/>
      <c r="C249" s="9"/>
      <c r="D249" s="10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16"/>
    </row>
    <row r="250" spans="1:15" ht="13.5" customHeight="1">
      <c r="A250" s="9"/>
      <c r="B250" s="9"/>
      <c r="C250" s="9"/>
      <c r="D250" s="10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16"/>
    </row>
    <row r="251" spans="1:15" ht="13.5" customHeight="1">
      <c r="A251" s="9"/>
      <c r="B251" s="9"/>
      <c r="C251" s="9"/>
      <c r="D251" s="10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16"/>
    </row>
    <row r="252" spans="1:15" ht="13.5" customHeight="1">
      <c r="A252" s="9"/>
      <c r="B252" s="9"/>
      <c r="C252" s="9"/>
      <c r="D252" s="10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16"/>
    </row>
    <row r="253" spans="1:15" ht="13.5" customHeight="1">
      <c r="A253" s="9"/>
      <c r="B253" s="9"/>
      <c r="C253" s="9"/>
      <c r="D253" s="10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16"/>
    </row>
    <row r="254" spans="1:15" ht="13.5" customHeight="1">
      <c r="A254" s="9"/>
      <c r="B254" s="9"/>
      <c r="C254" s="9"/>
      <c r="D254" s="10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16"/>
    </row>
    <row r="255" spans="1:15" ht="13.5" customHeight="1">
      <c r="A255" s="9"/>
      <c r="B255" s="9"/>
      <c r="C255" s="9"/>
      <c r="D255" s="10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16"/>
    </row>
    <row r="256" spans="1:15" ht="13.5" customHeight="1">
      <c r="A256" s="9"/>
      <c r="B256" s="9"/>
      <c r="C256" s="9"/>
      <c r="D256" s="10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16"/>
    </row>
    <row r="257" spans="1:15" ht="13.5" customHeight="1">
      <c r="A257" s="9"/>
      <c r="B257" s="9"/>
      <c r="C257" s="9"/>
      <c r="D257" s="10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16"/>
    </row>
    <row r="258" spans="1:15" ht="13.5" customHeight="1">
      <c r="A258" s="9"/>
      <c r="B258" s="9"/>
      <c r="C258" s="9"/>
      <c r="D258" s="10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16"/>
    </row>
    <row r="259" spans="1:15" ht="13.5" customHeight="1">
      <c r="A259" s="9"/>
      <c r="B259" s="9"/>
      <c r="C259" s="9"/>
      <c r="D259" s="10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16"/>
    </row>
    <row r="260" spans="1:15" ht="13.5" customHeight="1">
      <c r="A260" s="9"/>
      <c r="B260" s="9"/>
      <c r="C260" s="9"/>
      <c r="D260" s="10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16"/>
    </row>
    <row r="261" spans="1:15" ht="13.5" customHeight="1">
      <c r="A261" s="9"/>
      <c r="B261" s="9"/>
      <c r="C261" s="9"/>
      <c r="D261" s="10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16"/>
    </row>
    <row r="262" spans="1:15" ht="13.5" customHeight="1">
      <c r="A262" s="9"/>
      <c r="B262" s="9"/>
      <c r="C262" s="9"/>
      <c r="D262" s="10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16"/>
    </row>
    <row r="263" spans="1:15" ht="13.5" customHeight="1">
      <c r="A263" s="9"/>
      <c r="B263" s="9"/>
      <c r="C263" s="9"/>
      <c r="D263" s="10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16"/>
    </row>
    <row r="264" spans="1:15" ht="13.5" customHeight="1">
      <c r="A264" s="9"/>
      <c r="B264" s="9"/>
      <c r="C264" s="9"/>
      <c r="D264" s="10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16"/>
    </row>
    <row r="265" spans="1:15" ht="13.5" customHeight="1">
      <c r="A265" s="9"/>
      <c r="B265" s="9"/>
      <c r="C265" s="9"/>
      <c r="D265" s="10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16"/>
    </row>
    <row r="266" spans="1:15" ht="13.5" customHeight="1">
      <c r="A266" s="9"/>
      <c r="B266" s="9"/>
      <c r="C266" s="9"/>
      <c r="D266" s="10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16"/>
    </row>
    <row r="267" spans="1:15" ht="13.5" customHeight="1">
      <c r="A267" s="9"/>
      <c r="B267" s="9"/>
      <c r="C267" s="9"/>
      <c r="D267" s="10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16"/>
    </row>
    <row r="268" spans="1:15" ht="13.5" customHeight="1">
      <c r="A268" s="9"/>
      <c r="B268" s="9"/>
      <c r="C268" s="9"/>
      <c r="D268" s="10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16"/>
    </row>
    <row r="269" spans="1:15" ht="13.5" customHeight="1">
      <c r="A269" s="9"/>
      <c r="B269" s="9"/>
      <c r="C269" s="9"/>
      <c r="D269" s="10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16"/>
    </row>
    <row r="270" spans="1:15" ht="13.5" customHeight="1">
      <c r="A270" s="9"/>
      <c r="B270" s="9"/>
      <c r="C270" s="9"/>
      <c r="D270" s="10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16"/>
    </row>
    <row r="271" spans="1:15" ht="13.5" customHeight="1">
      <c r="A271" s="9"/>
      <c r="B271" s="9"/>
      <c r="C271" s="9"/>
      <c r="D271" s="10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16"/>
    </row>
    <row r="272" spans="1:15" ht="13.5" customHeight="1">
      <c r="A272" s="9"/>
      <c r="B272" s="9"/>
      <c r="C272" s="9"/>
      <c r="D272" s="10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16"/>
    </row>
    <row r="273" spans="1:15" ht="13.5" customHeight="1">
      <c r="A273" s="9"/>
      <c r="B273" s="9"/>
      <c r="C273" s="9"/>
      <c r="D273" s="10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16"/>
    </row>
    <row r="274" spans="1:15" ht="13.5" customHeight="1">
      <c r="A274" s="17"/>
      <c r="B274" s="17"/>
      <c r="C274" s="17"/>
      <c r="D274" s="11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30"/>
    </row>
    <row r="275" spans="1:15" ht="13.5" customHeight="1">
      <c r="A275" s="14"/>
      <c r="B275" s="14"/>
      <c r="C275" s="14"/>
      <c r="D275" s="77" t="s">
        <v>200</v>
      </c>
      <c r="E275" s="70" t="s">
        <v>149</v>
      </c>
      <c r="F275" s="70" t="s">
        <v>150</v>
      </c>
      <c r="G275" s="64"/>
      <c r="H275" s="64"/>
      <c r="I275" s="64"/>
      <c r="J275" s="64"/>
      <c r="K275" s="64"/>
      <c r="L275" s="64"/>
      <c r="M275" s="64"/>
      <c r="N275" s="64"/>
      <c r="O275" s="24"/>
    </row>
    <row r="276" spans="1:15" ht="13.5" customHeight="1">
      <c r="A276" s="9"/>
      <c r="B276" s="9"/>
      <c r="C276" s="9"/>
      <c r="D276" s="10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16"/>
    </row>
    <row r="277" spans="1:15" ht="13.5" customHeight="1">
      <c r="A277" s="9"/>
      <c r="B277" s="9"/>
      <c r="C277" s="9"/>
      <c r="D277" s="10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16"/>
    </row>
    <row r="278" spans="1:15" ht="13.5" customHeight="1">
      <c r="A278" s="9" t="s">
        <v>23</v>
      </c>
      <c r="B278" s="9">
        <v>1</v>
      </c>
      <c r="C278" s="9"/>
      <c r="D278" s="74" t="s">
        <v>93</v>
      </c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16"/>
    </row>
    <row r="279" spans="1:15" ht="13.5" customHeight="1">
      <c r="A279" s="9"/>
      <c r="B279" s="9"/>
      <c r="C279" s="9">
        <v>1</v>
      </c>
      <c r="D279" s="10" t="s">
        <v>110</v>
      </c>
      <c r="E279" s="86">
        <v>20000</v>
      </c>
      <c r="F279" s="52">
        <v>25000</v>
      </c>
      <c r="G279" s="118"/>
      <c r="H279" s="52">
        <f>+F279+E279</f>
        <v>45000</v>
      </c>
      <c r="I279" s="52">
        <v>1106</v>
      </c>
      <c r="J279" s="52">
        <v>0</v>
      </c>
      <c r="K279" s="52">
        <f>+J279+I279</f>
        <v>1106</v>
      </c>
      <c r="L279" s="51"/>
      <c r="M279" s="52"/>
      <c r="N279" s="52">
        <f>+H279-K279</f>
        <v>43894</v>
      </c>
      <c r="O279" s="16"/>
    </row>
    <row r="280" spans="1:15" ht="13.5" customHeight="1">
      <c r="A280" s="9"/>
      <c r="B280" s="9"/>
      <c r="C280" s="9"/>
      <c r="D280" s="10"/>
      <c r="E280" s="106">
        <f>SUM(E279:E279)</f>
        <v>20000</v>
      </c>
      <c r="F280" s="106">
        <f aca="true" t="shared" si="27" ref="F280:N280">SUM(F279:F279)</f>
        <v>25000</v>
      </c>
      <c r="G280" s="106"/>
      <c r="H280" s="106">
        <f t="shared" si="27"/>
        <v>45000</v>
      </c>
      <c r="I280" s="106">
        <f t="shared" si="27"/>
        <v>1106</v>
      </c>
      <c r="J280" s="106">
        <f t="shared" si="27"/>
        <v>0</v>
      </c>
      <c r="K280" s="106"/>
      <c r="L280" s="106">
        <f>+K279</f>
        <v>1106</v>
      </c>
      <c r="M280" s="106">
        <f t="shared" si="27"/>
        <v>0</v>
      </c>
      <c r="N280" s="106">
        <f t="shared" si="27"/>
        <v>43894</v>
      </c>
      <c r="O280" s="16"/>
    </row>
    <row r="281" spans="1:15" ht="13.5" customHeight="1">
      <c r="A281" s="9"/>
      <c r="B281" s="9"/>
      <c r="C281" s="9"/>
      <c r="D281" s="10"/>
      <c r="E281" s="106"/>
      <c r="F281" s="54"/>
      <c r="G281" s="54"/>
      <c r="H281" s="54"/>
      <c r="I281" s="54"/>
      <c r="J281" s="54"/>
      <c r="K281" s="51"/>
      <c r="L281" s="51"/>
      <c r="M281" s="54"/>
      <c r="N281" s="54"/>
      <c r="O281" s="16"/>
    </row>
    <row r="282" spans="1:15" ht="13.5" customHeight="1">
      <c r="A282" s="9"/>
      <c r="B282" s="9">
        <v>2</v>
      </c>
      <c r="C282" s="9"/>
      <c r="D282" s="74" t="s">
        <v>95</v>
      </c>
      <c r="E282" s="51" t="s">
        <v>90</v>
      </c>
      <c r="F282" s="51"/>
      <c r="G282" s="51"/>
      <c r="H282" s="51"/>
      <c r="I282" s="51"/>
      <c r="J282" s="51"/>
      <c r="K282" s="51"/>
      <c r="L282" s="51"/>
      <c r="M282" s="54"/>
      <c r="N282" s="54"/>
      <c r="O282" s="16"/>
    </row>
    <row r="283" spans="1:15" ht="13.5" customHeight="1">
      <c r="A283" s="9"/>
      <c r="B283" s="9"/>
      <c r="C283" s="9"/>
      <c r="D283" s="74" t="s">
        <v>96</v>
      </c>
      <c r="E283" s="51"/>
      <c r="F283" s="51"/>
      <c r="G283" s="51"/>
      <c r="H283" s="51"/>
      <c r="I283" s="51"/>
      <c r="J283" s="51"/>
      <c r="K283" s="51"/>
      <c r="L283" s="51"/>
      <c r="M283" s="54"/>
      <c r="N283" s="54"/>
      <c r="O283" s="16"/>
    </row>
    <row r="284" spans="1:15" ht="13.5" customHeight="1">
      <c r="A284" s="9"/>
      <c r="B284" s="9"/>
      <c r="C284" s="9">
        <v>2</v>
      </c>
      <c r="D284" s="120" t="s">
        <v>153</v>
      </c>
      <c r="E284" s="118">
        <v>58000</v>
      </c>
      <c r="F284" s="52">
        <v>10000</v>
      </c>
      <c r="G284" s="118"/>
      <c r="H284" s="52">
        <f>+F284+E284</f>
        <v>68000</v>
      </c>
      <c r="I284" s="118">
        <v>0</v>
      </c>
      <c r="J284" s="52">
        <v>0</v>
      </c>
      <c r="K284" s="52">
        <f>+J284+I284</f>
        <v>0</v>
      </c>
      <c r="L284" s="51"/>
      <c r="M284" s="52"/>
      <c r="N284" s="52">
        <f>+H284-K284</f>
        <v>68000</v>
      </c>
      <c r="O284" s="16"/>
    </row>
    <row r="285" spans="1:15" ht="13.5" customHeight="1">
      <c r="A285" s="9"/>
      <c r="B285" s="9"/>
      <c r="C285" s="9"/>
      <c r="D285" s="10"/>
      <c r="E285" s="106">
        <f aca="true" t="shared" si="28" ref="E285:J285">SUM(E284:E284)</f>
        <v>58000</v>
      </c>
      <c r="F285" s="106">
        <f t="shared" si="28"/>
        <v>10000</v>
      </c>
      <c r="G285" s="106"/>
      <c r="H285" s="106">
        <f t="shared" si="28"/>
        <v>68000</v>
      </c>
      <c r="I285" s="106">
        <f t="shared" si="28"/>
        <v>0</v>
      </c>
      <c r="J285" s="106">
        <f t="shared" si="28"/>
        <v>0</v>
      </c>
      <c r="K285" s="51"/>
      <c r="L285" s="106">
        <f>+K284</f>
        <v>0</v>
      </c>
      <c r="M285" s="106">
        <f>SUM(M283:M284)</f>
        <v>0</v>
      </c>
      <c r="N285" s="106">
        <f>SUM(N283:N284)</f>
        <v>68000</v>
      </c>
      <c r="O285" s="106">
        <f>SUM(O284:O284)</f>
        <v>0</v>
      </c>
    </row>
    <row r="286" spans="1:15" ht="13.5" customHeight="1">
      <c r="A286" s="9"/>
      <c r="B286" s="9"/>
      <c r="C286" s="9"/>
      <c r="D286" s="10"/>
      <c r="E286" s="106"/>
      <c r="F286" s="54"/>
      <c r="G286" s="54"/>
      <c r="H286" s="54"/>
      <c r="I286" s="54"/>
      <c r="J286" s="54"/>
      <c r="K286" s="51"/>
      <c r="L286" s="51"/>
      <c r="M286" s="51"/>
      <c r="N286" s="51"/>
      <c r="O286" s="16"/>
    </row>
    <row r="287" spans="1:15" ht="13.5" customHeight="1">
      <c r="A287" s="9"/>
      <c r="B287" s="9">
        <v>4</v>
      </c>
      <c r="C287" s="9"/>
      <c r="D287" s="74" t="s">
        <v>97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16"/>
    </row>
    <row r="288" spans="1:15" ht="13.5" customHeight="1">
      <c r="A288" s="9"/>
      <c r="B288" s="9"/>
      <c r="C288" s="9">
        <v>7</v>
      </c>
      <c r="D288" s="111" t="s">
        <v>163</v>
      </c>
      <c r="E288" s="106">
        <v>10000</v>
      </c>
      <c r="F288" s="51">
        <v>0</v>
      </c>
      <c r="G288" s="106"/>
      <c r="H288" s="106">
        <f>+F288+E288</f>
        <v>10000</v>
      </c>
      <c r="I288" s="51">
        <v>2091.39</v>
      </c>
      <c r="J288" s="51">
        <v>0</v>
      </c>
      <c r="K288" s="51">
        <f>+J288+I288</f>
        <v>2091.39</v>
      </c>
      <c r="L288" s="51"/>
      <c r="M288" s="51"/>
      <c r="N288" s="51">
        <f>+H288-K288</f>
        <v>7908.610000000001</v>
      </c>
      <c r="O288" s="16"/>
    </row>
    <row r="289" spans="1:15" ht="13.5" customHeight="1">
      <c r="A289" s="9"/>
      <c r="B289" s="9"/>
      <c r="C289" s="9">
        <v>9</v>
      </c>
      <c r="D289" s="111" t="s">
        <v>164</v>
      </c>
      <c r="E289" s="52"/>
      <c r="F289" s="52">
        <v>18000</v>
      </c>
      <c r="G289" s="118"/>
      <c r="H289" s="52">
        <f>+F289+E289</f>
        <v>18000</v>
      </c>
      <c r="I289" s="52">
        <v>0</v>
      </c>
      <c r="J289" s="52">
        <v>0</v>
      </c>
      <c r="K289" s="52">
        <f>+J289+I289</f>
        <v>0</v>
      </c>
      <c r="L289" s="51"/>
      <c r="M289" s="52"/>
      <c r="N289" s="52">
        <f>+H289-K289</f>
        <v>18000</v>
      </c>
      <c r="O289" s="16"/>
    </row>
    <row r="290" spans="1:15" ht="13.5" customHeight="1">
      <c r="A290" s="9"/>
      <c r="B290" s="9"/>
      <c r="C290" s="9"/>
      <c r="D290" s="10"/>
      <c r="E290" s="106">
        <f aca="true" t="shared" si="29" ref="E290:J290">SUM(E288:E289)</f>
        <v>10000</v>
      </c>
      <c r="F290" s="106">
        <f t="shared" si="29"/>
        <v>18000</v>
      </c>
      <c r="G290" s="106"/>
      <c r="H290" s="106">
        <f t="shared" si="29"/>
        <v>28000</v>
      </c>
      <c r="I290" s="106">
        <f t="shared" si="29"/>
        <v>2091.39</v>
      </c>
      <c r="J290" s="106">
        <f t="shared" si="29"/>
        <v>0</v>
      </c>
      <c r="K290" s="106"/>
      <c r="L290" s="106">
        <f>SUM(K288:K289)</f>
        <v>2091.39</v>
      </c>
      <c r="M290" s="106">
        <f>SUM(M288:M289)</f>
        <v>0</v>
      </c>
      <c r="N290" s="106">
        <f>SUM(N288:N289)</f>
        <v>25908.61</v>
      </c>
      <c r="O290" s="16"/>
    </row>
    <row r="291" spans="1:15" ht="13.5" customHeight="1">
      <c r="A291" s="9"/>
      <c r="B291" s="9"/>
      <c r="C291" s="9"/>
      <c r="D291" s="10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16"/>
    </row>
    <row r="292" spans="1:15" ht="13.5" customHeight="1">
      <c r="A292" s="9"/>
      <c r="B292" s="9">
        <v>5</v>
      </c>
      <c r="C292" s="9"/>
      <c r="D292" s="112" t="s">
        <v>114</v>
      </c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16"/>
    </row>
    <row r="293" spans="1:15" ht="13.5" customHeight="1">
      <c r="A293" s="9"/>
      <c r="B293" s="9"/>
      <c r="C293" s="25">
        <v>1</v>
      </c>
      <c r="D293" s="111" t="s">
        <v>166</v>
      </c>
      <c r="E293" s="118">
        <v>10000</v>
      </c>
      <c r="F293" s="52">
        <v>40000</v>
      </c>
      <c r="G293" s="118"/>
      <c r="H293" s="52">
        <f>+F293+E293</f>
        <v>50000</v>
      </c>
      <c r="I293" s="52">
        <v>0</v>
      </c>
      <c r="J293" s="52">
        <v>0</v>
      </c>
      <c r="K293" s="52">
        <f>+J293+I293</f>
        <v>0</v>
      </c>
      <c r="L293" s="51"/>
      <c r="M293" s="53"/>
      <c r="N293" s="52">
        <f>+H293-K293</f>
        <v>50000</v>
      </c>
      <c r="O293" s="16"/>
    </row>
    <row r="294" spans="1:15" ht="13.5" customHeight="1">
      <c r="A294" s="9"/>
      <c r="B294" s="9"/>
      <c r="C294" s="9"/>
      <c r="D294" s="10"/>
      <c r="E294" s="106">
        <f>SUM(E293:E293)</f>
        <v>10000</v>
      </c>
      <c r="F294" s="106">
        <f>SUM(F293:F293)</f>
        <v>40000</v>
      </c>
      <c r="G294" s="106"/>
      <c r="H294" s="106">
        <f>SUM(H293:H293)</f>
        <v>50000</v>
      </c>
      <c r="I294" s="106">
        <f>SUM(I293:I293)</f>
        <v>0</v>
      </c>
      <c r="J294" s="106">
        <f>SUM(J293:J293)</f>
        <v>0</v>
      </c>
      <c r="K294" s="51"/>
      <c r="L294" s="106">
        <f>SUM(K293:K293)</f>
        <v>0</v>
      </c>
      <c r="M294" s="106">
        <f>SUM(M293:M293)</f>
        <v>0</v>
      </c>
      <c r="N294" s="106">
        <f>SUM(N293:N293)</f>
        <v>50000</v>
      </c>
      <c r="O294" s="16"/>
    </row>
    <row r="295" spans="1:15" ht="13.5" customHeight="1">
      <c r="A295" s="9"/>
      <c r="B295" s="9"/>
      <c r="C295" s="9"/>
      <c r="D295" s="10"/>
      <c r="E295" s="51"/>
      <c r="F295" s="51"/>
      <c r="G295" s="51"/>
      <c r="H295" s="51"/>
      <c r="I295" s="51"/>
      <c r="J295" s="51"/>
      <c r="K295" s="51" t="s">
        <v>90</v>
      </c>
      <c r="L295" s="51"/>
      <c r="M295" s="51"/>
      <c r="N295" s="51"/>
      <c r="O295" s="16"/>
    </row>
    <row r="296" spans="1:15" ht="13.5" customHeight="1">
      <c r="A296" s="9"/>
      <c r="B296" s="9">
        <v>7</v>
      </c>
      <c r="C296" s="9"/>
      <c r="D296" s="128" t="s">
        <v>173</v>
      </c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16"/>
    </row>
    <row r="297" spans="1:15" ht="13.5" customHeight="1">
      <c r="A297" s="9"/>
      <c r="B297" s="9"/>
      <c r="C297" s="9">
        <v>2</v>
      </c>
      <c r="D297" s="10" t="s">
        <v>174</v>
      </c>
      <c r="E297" s="52">
        <v>790547.79</v>
      </c>
      <c r="F297" s="52">
        <v>460000</v>
      </c>
      <c r="G297" s="118"/>
      <c r="H297" s="52">
        <f>+F297+E297</f>
        <v>1250547.79</v>
      </c>
      <c r="I297" s="52">
        <v>1027020.98</v>
      </c>
      <c r="J297" s="52">
        <v>0</v>
      </c>
      <c r="K297" s="52">
        <f>+J297+I297</f>
        <v>1027020.98</v>
      </c>
      <c r="L297" s="51"/>
      <c r="M297" s="53"/>
      <c r="N297" s="52">
        <f>+H297-K297</f>
        <v>223526.81000000006</v>
      </c>
      <c r="O297" s="16"/>
    </row>
    <row r="298" spans="1:15" ht="13.5" customHeight="1">
      <c r="A298" s="9"/>
      <c r="B298" s="9"/>
      <c r="C298" s="9"/>
      <c r="D298" s="10"/>
      <c r="E298" s="51">
        <f>SUM(E297:E297)</f>
        <v>790547.79</v>
      </c>
      <c r="F298" s="51">
        <f>SUM(F297:F297)</f>
        <v>460000</v>
      </c>
      <c r="G298" s="51"/>
      <c r="H298" s="51">
        <f>SUM(H297:H297)</f>
        <v>1250547.79</v>
      </c>
      <c r="I298" s="51">
        <f>SUM(I297:I297)</f>
        <v>1027020.98</v>
      </c>
      <c r="J298" s="51">
        <f>SUM(J297:J297)</f>
        <v>0</v>
      </c>
      <c r="K298" s="51"/>
      <c r="L298" s="51">
        <f>SUM(K297:K297)</f>
        <v>1027020.98</v>
      </c>
      <c r="M298" s="51">
        <f>SUM(M297:M297)</f>
        <v>0</v>
      </c>
      <c r="N298" s="51">
        <f>SUM(N297:N297)</f>
        <v>223526.81000000006</v>
      </c>
      <c r="O298" s="16"/>
    </row>
    <row r="299" spans="1:15" ht="13.5" customHeight="1">
      <c r="A299" s="9"/>
      <c r="B299" s="9"/>
      <c r="C299" s="9"/>
      <c r="D299" s="10"/>
      <c r="E299" s="51"/>
      <c r="F299" s="51"/>
      <c r="G299" s="51"/>
      <c r="H299" s="51"/>
      <c r="I299" s="51"/>
      <c r="J299" s="51"/>
      <c r="K299" s="51"/>
      <c r="L299" s="51"/>
      <c r="M299" s="54"/>
      <c r="N299" s="51"/>
      <c r="O299" s="16"/>
    </row>
    <row r="300" spans="1:15" ht="13.5" customHeight="1">
      <c r="A300" s="9"/>
      <c r="B300" s="9">
        <v>8</v>
      </c>
      <c r="C300" s="9"/>
      <c r="D300" s="74" t="s">
        <v>176</v>
      </c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16"/>
    </row>
    <row r="301" spans="1:15" ht="13.5" customHeight="1">
      <c r="A301" s="9"/>
      <c r="B301" s="9"/>
      <c r="C301" s="9">
        <v>1</v>
      </c>
      <c r="D301" s="10" t="s">
        <v>177</v>
      </c>
      <c r="E301" s="52">
        <v>0</v>
      </c>
      <c r="F301" s="52">
        <v>10000</v>
      </c>
      <c r="G301" s="118"/>
      <c r="H301" s="52">
        <f>+F301+E301</f>
        <v>10000</v>
      </c>
      <c r="I301" s="52">
        <v>9195.48</v>
      </c>
      <c r="J301" s="52">
        <v>0</v>
      </c>
      <c r="K301" s="52">
        <f>+J301+I301</f>
        <v>9195.48</v>
      </c>
      <c r="L301" s="51"/>
      <c r="M301" s="52"/>
      <c r="N301" s="52">
        <f>+H301-K301</f>
        <v>804.5200000000004</v>
      </c>
      <c r="O301" s="16"/>
    </row>
    <row r="302" spans="1:15" ht="13.5" customHeight="1">
      <c r="A302" s="9"/>
      <c r="B302" s="9"/>
      <c r="C302" s="9"/>
      <c r="D302" s="74"/>
      <c r="E302" s="51">
        <f aca="true" t="shared" si="30" ref="E302:J302">SUM(E301)</f>
        <v>0</v>
      </c>
      <c r="F302" s="51">
        <f t="shared" si="30"/>
        <v>10000</v>
      </c>
      <c r="G302" s="51"/>
      <c r="H302" s="51">
        <f t="shared" si="30"/>
        <v>10000</v>
      </c>
      <c r="I302" s="51">
        <f t="shared" si="30"/>
        <v>9195.48</v>
      </c>
      <c r="J302" s="51">
        <f t="shared" si="30"/>
        <v>0</v>
      </c>
      <c r="K302" s="51"/>
      <c r="L302" s="51">
        <f>SUM(K299:K301)</f>
        <v>9195.48</v>
      </c>
      <c r="M302" s="51">
        <f>SUM(M301:M301)</f>
        <v>0</v>
      </c>
      <c r="N302" s="51">
        <f>SUM(N301:N301)</f>
        <v>804.5200000000004</v>
      </c>
      <c r="O302" s="16"/>
    </row>
    <row r="303" spans="1:15" ht="13.5" customHeight="1">
      <c r="A303" s="9"/>
      <c r="B303" s="9"/>
      <c r="C303" s="9"/>
      <c r="D303" s="10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16"/>
    </row>
    <row r="304" spans="1:15" ht="13.5" customHeight="1">
      <c r="A304" s="9"/>
      <c r="B304" s="9">
        <v>9</v>
      </c>
      <c r="C304" s="9"/>
      <c r="D304" s="74" t="s">
        <v>75</v>
      </c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16"/>
    </row>
    <row r="305" spans="1:15" ht="13.5" customHeight="1">
      <c r="A305" s="9"/>
      <c r="B305" s="9"/>
      <c r="C305" s="19">
        <v>1</v>
      </c>
      <c r="D305" s="35" t="s">
        <v>212</v>
      </c>
      <c r="E305" s="52">
        <v>70000</v>
      </c>
      <c r="F305" s="52">
        <v>130000</v>
      </c>
      <c r="G305" s="118"/>
      <c r="H305" s="52">
        <f>+F305+E305</f>
        <v>200000</v>
      </c>
      <c r="I305" s="52">
        <v>199512.37</v>
      </c>
      <c r="J305" s="52">
        <v>0</v>
      </c>
      <c r="K305" s="52">
        <f>+J305+I305</f>
        <v>199512.37</v>
      </c>
      <c r="L305" s="119"/>
      <c r="M305" s="52"/>
      <c r="N305" s="52">
        <f>+H305-K305</f>
        <v>487.63000000000466</v>
      </c>
      <c r="O305" s="16"/>
    </row>
    <row r="306" spans="1:15" ht="13.5" customHeight="1">
      <c r="A306" s="9"/>
      <c r="B306" s="9"/>
      <c r="C306" s="9"/>
      <c r="D306" s="10"/>
      <c r="E306" s="51">
        <f>SUM(E305:E305)</f>
        <v>70000</v>
      </c>
      <c r="F306" s="51">
        <f>SUM(F305:F305)</f>
        <v>130000</v>
      </c>
      <c r="G306" s="51"/>
      <c r="H306" s="51">
        <f>SUM(H305:H305)</f>
        <v>200000</v>
      </c>
      <c r="I306" s="51">
        <f>SUM(I305:I305)</f>
        <v>199512.37</v>
      </c>
      <c r="J306" s="51">
        <f>SUM(J305:J305)</f>
        <v>0</v>
      </c>
      <c r="K306" s="51"/>
      <c r="L306" s="51">
        <f>SUM(K305:K305)</f>
        <v>199512.37</v>
      </c>
      <c r="M306" s="51">
        <f>SUM(M305:M305)</f>
        <v>0</v>
      </c>
      <c r="N306" s="51">
        <f>SUM(N305:N305)</f>
        <v>487.63000000000466</v>
      </c>
      <c r="O306" s="16"/>
    </row>
    <row r="307" spans="1:15" ht="13.5" customHeight="1">
      <c r="A307" s="9"/>
      <c r="B307" s="9"/>
      <c r="C307" s="9"/>
      <c r="D307" s="10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16"/>
    </row>
    <row r="308" spans="1:15" ht="13.5" customHeight="1">
      <c r="A308" s="9"/>
      <c r="B308" s="9">
        <v>10</v>
      </c>
      <c r="C308" s="9"/>
      <c r="D308" s="74" t="s">
        <v>213</v>
      </c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16"/>
    </row>
    <row r="309" spans="1:15" ht="13.5" customHeight="1">
      <c r="A309" s="9"/>
      <c r="B309" s="9"/>
      <c r="C309" s="19">
        <v>1</v>
      </c>
      <c r="D309" s="111" t="s">
        <v>182</v>
      </c>
      <c r="E309" s="52">
        <v>20000</v>
      </c>
      <c r="F309" s="52">
        <v>24000</v>
      </c>
      <c r="G309" s="118"/>
      <c r="H309" s="52">
        <f>+F309+E309</f>
        <v>44000</v>
      </c>
      <c r="I309" s="52">
        <v>23984.82</v>
      </c>
      <c r="J309" s="52">
        <v>0</v>
      </c>
      <c r="K309" s="52">
        <f>+J309+I309</f>
        <v>23984.82</v>
      </c>
      <c r="L309" s="119"/>
      <c r="M309" s="52"/>
      <c r="N309" s="52">
        <f>+H309-K309</f>
        <v>20015.18</v>
      </c>
      <c r="O309" s="16"/>
    </row>
    <row r="310" spans="1:15" ht="13.5" customHeight="1">
      <c r="A310" s="9"/>
      <c r="B310" s="9"/>
      <c r="C310" s="9"/>
      <c r="D310" s="10"/>
      <c r="E310" s="51">
        <f>SUM(E309:E309)</f>
        <v>20000</v>
      </c>
      <c r="F310" s="51">
        <f>SUM(F309:F309)</f>
        <v>24000</v>
      </c>
      <c r="G310" s="51"/>
      <c r="H310" s="51">
        <f>SUM(H309:H309)</f>
        <v>44000</v>
      </c>
      <c r="I310" s="51">
        <f>SUM(I309:I309)</f>
        <v>23984.82</v>
      </c>
      <c r="J310" s="51">
        <f>SUM(J309:J309)</f>
        <v>0</v>
      </c>
      <c r="K310" s="51"/>
      <c r="L310" s="51">
        <f>SUM(K309:K309)</f>
        <v>23984.82</v>
      </c>
      <c r="M310" s="51">
        <f>SUM(M309:M309)</f>
        <v>0</v>
      </c>
      <c r="N310" s="51">
        <f>SUM(N309:N309)</f>
        <v>20015.18</v>
      </c>
      <c r="O310" s="16"/>
    </row>
    <row r="311" spans="1:15" ht="13.5" customHeight="1">
      <c r="A311" s="9"/>
      <c r="B311" s="9"/>
      <c r="C311" s="9"/>
      <c r="D311" s="10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16"/>
    </row>
    <row r="312" spans="1:15" ht="13.5" customHeight="1">
      <c r="A312" s="9" t="s">
        <v>41</v>
      </c>
      <c r="B312" s="9">
        <v>12</v>
      </c>
      <c r="C312" s="9"/>
      <c r="D312" s="74" t="s">
        <v>215</v>
      </c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16"/>
    </row>
    <row r="313" spans="1:15" ht="13.5" customHeight="1">
      <c r="A313" s="9"/>
      <c r="B313" s="9"/>
      <c r="C313" s="19">
        <v>1</v>
      </c>
      <c r="D313" s="111" t="s">
        <v>216</v>
      </c>
      <c r="E313" s="52">
        <v>13.85</v>
      </c>
      <c r="F313" s="52">
        <v>0</v>
      </c>
      <c r="G313" s="118"/>
      <c r="H313" s="52">
        <f>+F313+E313</f>
        <v>13.85</v>
      </c>
      <c r="I313" s="52">
        <v>0</v>
      </c>
      <c r="J313" s="52">
        <v>0</v>
      </c>
      <c r="K313" s="52">
        <f>+J313+I313</f>
        <v>0</v>
      </c>
      <c r="L313" s="119"/>
      <c r="M313" s="52"/>
      <c r="N313" s="52">
        <f>+H313-K313</f>
        <v>13.85</v>
      </c>
      <c r="O313" s="16"/>
    </row>
    <row r="314" spans="1:15" ht="13.5" customHeight="1">
      <c r="A314" s="9"/>
      <c r="B314" s="9"/>
      <c r="C314" s="9"/>
      <c r="D314" s="10"/>
      <c r="E314" s="51">
        <f>SUM(E313:E313)</f>
        <v>13.85</v>
      </c>
      <c r="F314" s="51">
        <f>SUM(F313:F313)</f>
        <v>0</v>
      </c>
      <c r="G314" s="51"/>
      <c r="H314" s="51">
        <f>SUM(H313:H313)</f>
        <v>13.85</v>
      </c>
      <c r="I314" s="51">
        <f>SUM(I313:I313)</f>
        <v>0</v>
      </c>
      <c r="J314" s="51">
        <f>SUM(J313:J313)</f>
        <v>0</v>
      </c>
      <c r="K314" s="51"/>
      <c r="L314" s="51">
        <f>SUM(K313:K313)</f>
        <v>0</v>
      </c>
      <c r="M314" s="51">
        <f>SUM(M313:M313)</f>
        <v>0</v>
      </c>
      <c r="N314" s="51">
        <f>SUM(N313:N313)</f>
        <v>13.85</v>
      </c>
      <c r="O314" s="16"/>
    </row>
    <row r="315" spans="1:15" ht="13.5" customHeight="1">
      <c r="A315" s="9"/>
      <c r="B315" s="9"/>
      <c r="C315" s="9"/>
      <c r="D315" s="10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16"/>
    </row>
    <row r="316" spans="1:15" ht="13.5" customHeight="1">
      <c r="A316" s="9" t="s">
        <v>43</v>
      </c>
      <c r="B316" s="9">
        <v>14</v>
      </c>
      <c r="C316" s="9"/>
      <c r="D316" s="74" t="s">
        <v>217</v>
      </c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16"/>
    </row>
    <row r="317" spans="1:15" ht="13.5" customHeight="1">
      <c r="A317" s="9"/>
      <c r="B317" s="9"/>
      <c r="C317" s="19">
        <v>2</v>
      </c>
      <c r="D317" s="111" t="s">
        <v>218</v>
      </c>
      <c r="E317" s="52">
        <v>28595.34</v>
      </c>
      <c r="F317" s="52">
        <v>0</v>
      </c>
      <c r="G317" s="118"/>
      <c r="H317" s="52">
        <f>+F317+E317</f>
        <v>28595.34</v>
      </c>
      <c r="I317" s="52">
        <v>0</v>
      </c>
      <c r="J317" s="52">
        <v>31684.51</v>
      </c>
      <c r="K317" s="52">
        <f>+J317+I317</f>
        <v>31684.51</v>
      </c>
      <c r="L317" s="119"/>
      <c r="M317" s="52">
        <f>+K317-H318</f>
        <v>3089.1699999999983</v>
      </c>
      <c r="N317" s="52"/>
      <c r="O317" s="16"/>
    </row>
    <row r="318" spans="1:15" ht="13.5" customHeight="1">
      <c r="A318" s="9"/>
      <c r="B318" s="9"/>
      <c r="C318" s="9"/>
      <c r="D318" s="10"/>
      <c r="E318" s="51">
        <f>SUM(E317:E317)</f>
        <v>28595.34</v>
      </c>
      <c r="F318" s="51">
        <f>SUM(F317:F317)</f>
        <v>0</v>
      </c>
      <c r="G318" s="51"/>
      <c r="H318" s="51">
        <f>SUM(H317:H317)</f>
        <v>28595.34</v>
      </c>
      <c r="I318" s="51">
        <f>SUM(I317:I317)</f>
        <v>0</v>
      </c>
      <c r="J318" s="51">
        <f>SUM(J317:J317)</f>
        <v>31684.51</v>
      </c>
      <c r="K318" s="51"/>
      <c r="L318" s="51">
        <f>SUM(K317:K317)</f>
        <v>31684.51</v>
      </c>
      <c r="M318" s="51">
        <f>SUM(M317:M317)</f>
        <v>3089.1699999999983</v>
      </c>
      <c r="N318" s="51">
        <f>SUM(N317:N317)</f>
        <v>0</v>
      </c>
      <c r="O318" s="16"/>
    </row>
    <row r="319" spans="1:15" ht="13.5" customHeight="1">
      <c r="A319" s="9"/>
      <c r="B319" s="9"/>
      <c r="C319" s="9"/>
      <c r="D319" s="10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16"/>
    </row>
    <row r="320" spans="1:15" ht="13.5" customHeight="1">
      <c r="A320" s="9"/>
      <c r="B320" s="9"/>
      <c r="C320" s="9"/>
      <c r="D320" s="10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16"/>
    </row>
    <row r="321" spans="1:15" ht="13.5" customHeight="1">
      <c r="A321" s="9"/>
      <c r="B321" s="9"/>
      <c r="C321" s="9"/>
      <c r="D321" s="10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16"/>
    </row>
    <row r="322" spans="1:15" ht="13.5" customHeight="1">
      <c r="A322" s="17"/>
      <c r="B322" s="17"/>
      <c r="C322" s="17"/>
      <c r="D322" s="1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16"/>
    </row>
    <row r="323" spans="1:15" ht="13.5" customHeight="1">
      <c r="A323" s="182" t="s">
        <v>82</v>
      </c>
      <c r="B323" s="182"/>
      <c r="C323" s="182"/>
      <c r="D323" s="183"/>
      <c r="E323" s="55">
        <f>+E306+E302+E298+E294+E290+E285+E280+E318+E314+E310</f>
        <v>1007156.98</v>
      </c>
      <c r="F323" s="55">
        <f>+F306+F302+F298+F294+F290+F285+F280+F318+F314+F310</f>
        <v>717000</v>
      </c>
      <c r="G323" s="55"/>
      <c r="H323" s="55">
        <f>+H306+H302+H298+H294+H290+H285+H280+H318+H314+H310</f>
        <v>1724156.9800000002</v>
      </c>
      <c r="I323" s="55">
        <f>+I306+I302+I298+I294+I290+I285+I280+I318+I314+I310</f>
        <v>1262911.04</v>
      </c>
      <c r="J323" s="55">
        <f>+J306+J302+J298+J294+J290+J285+J280+J318+J314+J310</f>
        <v>31684.51</v>
      </c>
      <c r="K323" s="55"/>
      <c r="L323" s="55">
        <f>+L306+L302+L298+L294+L290+L285+L280+L318+L314+L310</f>
        <v>1294595.55</v>
      </c>
      <c r="M323" s="55">
        <f>+M306+M298+M294+M280+M302+M318+M314+M310</f>
        <v>3089.1699999999983</v>
      </c>
      <c r="N323" s="55">
        <f>+N306+N298+N294+N280+N302+N318+N314+N310+N290+N285</f>
        <v>432650.60000000003</v>
      </c>
      <c r="O323" s="39"/>
    </row>
    <row r="324" spans="5:12" ht="13.5" customHeight="1">
      <c r="E324" s="43"/>
      <c r="F324" s="43"/>
      <c r="G324" s="43"/>
      <c r="H324" s="43"/>
      <c r="I324" s="43"/>
      <c r="J324" s="43"/>
      <c r="K324" s="43"/>
      <c r="L324" s="43"/>
    </row>
    <row r="325" spans="5:12" ht="13.5" customHeight="1">
      <c r="E325" s="43"/>
      <c r="F325" s="43"/>
      <c r="G325" s="43"/>
      <c r="H325" s="43"/>
      <c r="I325" s="43"/>
      <c r="J325" s="43"/>
      <c r="K325" s="43"/>
      <c r="L325" s="43"/>
    </row>
    <row r="326" spans="5:12" ht="13.5" customHeight="1">
      <c r="E326" s="43"/>
      <c r="F326" s="43"/>
      <c r="G326" s="43"/>
      <c r="H326" s="43"/>
      <c r="I326" s="43"/>
      <c r="J326" s="43"/>
      <c r="K326" s="43"/>
      <c r="L326" s="43"/>
    </row>
    <row r="327" spans="5:12" ht="13.5" customHeight="1">
      <c r="E327" s="43"/>
      <c r="F327" s="43"/>
      <c r="G327" s="43"/>
      <c r="H327" s="43"/>
      <c r="I327" s="43"/>
      <c r="J327" s="43"/>
      <c r="K327" s="43"/>
      <c r="L327" s="43"/>
    </row>
    <row r="328" spans="5:12" ht="13.5" customHeight="1">
      <c r="E328" s="43"/>
      <c r="F328" s="43"/>
      <c r="G328" s="43"/>
      <c r="H328" s="43"/>
      <c r="I328" s="43"/>
      <c r="J328" s="43"/>
      <c r="K328" s="43"/>
      <c r="L328" s="43"/>
    </row>
  </sheetData>
  <sheetProtection/>
  <mergeCells count="25">
    <mergeCell ref="E1:H2"/>
    <mergeCell ref="L4:L5"/>
    <mergeCell ref="B3:B5"/>
    <mergeCell ref="C3:C5"/>
    <mergeCell ref="D1:D5"/>
    <mergeCell ref="A1:C1"/>
    <mergeCell ref="A2:C2"/>
    <mergeCell ref="O1:O5"/>
    <mergeCell ref="E3:E5"/>
    <mergeCell ref="F3:F5"/>
    <mergeCell ref="M1:N2"/>
    <mergeCell ref="M3:M5"/>
    <mergeCell ref="K4:K5"/>
    <mergeCell ref="K3:L3"/>
    <mergeCell ref="N3:N5"/>
    <mergeCell ref="I1:L2"/>
    <mergeCell ref="I3:I5"/>
    <mergeCell ref="A323:D323"/>
    <mergeCell ref="A111:D111"/>
    <mergeCell ref="A164:D164"/>
    <mergeCell ref="A217:D217"/>
    <mergeCell ref="G3:G5"/>
    <mergeCell ref="H3:H5"/>
    <mergeCell ref="A3:A5"/>
    <mergeCell ref="A58:D58"/>
  </mergeCells>
  <printOptions/>
  <pageMargins left="0.5905511811023623" right="0.1968503937007874" top="0.1968503937007874" bottom="0.1968503937007874" header="0" footer="0"/>
  <pageSetup fitToHeight="0" fitToWidth="1" horizontalDpi="300" verticalDpi="300" orientation="landscape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3">
      <selection activeCell="M35" sqref="M35"/>
    </sheetView>
  </sheetViews>
  <sheetFormatPr defaultColWidth="8.8515625" defaultRowHeight="12.75"/>
  <cols>
    <col min="1" max="3" width="3.421875" style="7" customWidth="1"/>
    <col min="4" max="4" width="29.28125" style="7" customWidth="1"/>
    <col min="5" max="5" width="12.8515625" style="7" customWidth="1"/>
    <col min="6" max="6" width="2.140625" style="7" customWidth="1"/>
    <col min="7" max="7" width="14.28125" style="7" customWidth="1"/>
    <col min="8" max="8" width="2.140625" style="7" customWidth="1"/>
    <col min="9" max="9" width="13.57421875" style="7" customWidth="1"/>
    <col min="10" max="10" width="3.28125" style="7" customWidth="1"/>
    <col min="11" max="11" width="11.28125" style="7" bestFit="1" customWidth="1"/>
    <col min="12" max="12" width="12.8515625" style="7" customWidth="1"/>
    <col min="13" max="16384" width="8.8515625" style="7" customWidth="1"/>
  </cols>
  <sheetData>
    <row r="1" spans="1:10" ht="15">
      <c r="A1" s="187" t="s">
        <v>47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4.25">
      <c r="A2" s="81" t="s">
        <v>112</v>
      </c>
      <c r="B2" s="81"/>
      <c r="C2" s="81"/>
      <c r="D2" s="81"/>
      <c r="E2" s="81"/>
      <c r="F2" s="81"/>
      <c r="G2" s="81"/>
      <c r="H2" s="81"/>
      <c r="I2" s="81"/>
      <c r="J2" s="56"/>
    </row>
    <row r="3" spans="1:10" ht="13.5">
      <c r="A3" s="57"/>
      <c r="B3" s="57"/>
      <c r="C3" s="57"/>
      <c r="D3" s="23"/>
      <c r="E3" s="58"/>
      <c r="F3" s="58"/>
      <c r="G3" s="58"/>
      <c r="H3" s="58"/>
      <c r="I3" s="58"/>
      <c r="J3" s="58"/>
    </row>
    <row r="4" spans="1:10" ht="13.5">
      <c r="A4" s="57" t="s">
        <v>48</v>
      </c>
      <c r="B4" s="57"/>
      <c r="C4" s="57"/>
      <c r="D4" s="59" t="s">
        <v>49</v>
      </c>
      <c r="E4" s="58"/>
      <c r="F4" s="58"/>
      <c r="G4" s="58"/>
      <c r="H4" s="58"/>
      <c r="I4" s="58"/>
      <c r="J4" s="58"/>
    </row>
    <row r="5" spans="1:10" ht="13.5">
      <c r="A5" s="57"/>
      <c r="B5" s="57"/>
      <c r="C5" s="57"/>
      <c r="D5" s="23"/>
      <c r="E5" s="58"/>
      <c r="F5" s="58"/>
      <c r="G5" s="58"/>
      <c r="H5" s="58"/>
      <c r="I5" s="58"/>
      <c r="J5" s="58"/>
    </row>
    <row r="6" spans="1:10" ht="13.5">
      <c r="A6" s="57"/>
      <c r="B6" s="57">
        <v>1</v>
      </c>
      <c r="C6" s="57"/>
      <c r="D6" s="23" t="s">
        <v>50</v>
      </c>
      <c r="E6" s="60"/>
      <c r="F6" s="60"/>
      <c r="G6" s="60"/>
      <c r="H6" s="60"/>
      <c r="I6" s="60">
        <v>1317729.09</v>
      </c>
      <c r="J6" s="60"/>
    </row>
    <row r="7" spans="1:12" ht="13.5">
      <c r="A7" s="57"/>
      <c r="B7" s="57">
        <v>2</v>
      </c>
      <c r="C7" s="57"/>
      <c r="D7" s="23" t="s">
        <v>51</v>
      </c>
      <c r="E7" s="60"/>
      <c r="F7" s="60"/>
      <c r="G7" s="60"/>
      <c r="H7" s="60"/>
      <c r="I7" s="60"/>
      <c r="J7" s="60"/>
      <c r="L7" s="20"/>
    </row>
    <row r="8" spans="1:10" ht="13.5">
      <c r="A8" s="57"/>
      <c r="B8" s="57"/>
      <c r="C8" s="57" t="s">
        <v>52</v>
      </c>
      <c r="D8" s="23" t="s">
        <v>53</v>
      </c>
      <c r="E8" s="60">
        <f>+Entrate!H139+Entrate!H140+Entrate!H141</f>
        <v>1090143</v>
      </c>
      <c r="F8" s="60"/>
      <c r="G8" s="60"/>
      <c r="H8" s="60"/>
      <c r="I8" s="60"/>
      <c r="J8" s="60"/>
    </row>
    <row r="9" spans="1:10" ht="13.5">
      <c r="A9" s="57"/>
      <c r="B9" s="57"/>
      <c r="C9" s="57" t="s">
        <v>54</v>
      </c>
      <c r="D9" s="23" t="s">
        <v>55</v>
      </c>
      <c r="E9" s="61">
        <f>+Entrate!H137</f>
        <v>750835.6599999999</v>
      </c>
      <c r="F9" s="60"/>
      <c r="G9" s="60"/>
      <c r="H9" s="60"/>
      <c r="I9" s="60"/>
      <c r="J9" s="60"/>
    </row>
    <row r="10" spans="1:11" ht="13.5">
      <c r="A10" s="57"/>
      <c r="B10" s="57"/>
      <c r="C10" s="57"/>
      <c r="D10" s="23"/>
      <c r="E10" s="60"/>
      <c r="F10" s="60"/>
      <c r="G10" s="60"/>
      <c r="H10" s="60"/>
      <c r="I10" s="61">
        <f>SUM(E8:E9)</f>
        <v>1840978.66</v>
      </c>
      <c r="J10" s="50"/>
      <c r="K10" s="20"/>
    </row>
    <row r="11" spans="1:11" ht="13.5">
      <c r="A11" s="57"/>
      <c r="B11" s="57">
        <v>3</v>
      </c>
      <c r="C11" s="57"/>
      <c r="D11" s="23" t="s">
        <v>56</v>
      </c>
      <c r="E11" s="60"/>
      <c r="F11" s="60"/>
      <c r="G11" s="60"/>
      <c r="H11" s="60"/>
      <c r="I11" s="60">
        <f>SUM(I6:I10)</f>
        <v>3158707.75</v>
      </c>
      <c r="J11" s="60"/>
      <c r="K11" s="20"/>
    </row>
    <row r="12" spans="1:10" ht="13.5">
      <c r="A12" s="57"/>
      <c r="B12" s="57">
        <v>4</v>
      </c>
      <c r="C12" s="57"/>
      <c r="D12" s="23" t="s">
        <v>57</v>
      </c>
      <c r="E12" s="60"/>
      <c r="F12" s="60"/>
      <c r="G12" s="60"/>
      <c r="H12" s="60"/>
      <c r="I12" s="60"/>
      <c r="J12" s="60"/>
    </row>
    <row r="13" spans="1:10" ht="13.5">
      <c r="A13" s="57"/>
      <c r="B13" s="57"/>
      <c r="C13" s="57" t="s">
        <v>58</v>
      </c>
      <c r="D13" s="23" t="s">
        <v>53</v>
      </c>
      <c r="E13" s="60">
        <f>+Uscite!I222+Uscite!I223+Uscite!I224</f>
        <v>954303.14</v>
      </c>
      <c r="F13" s="60"/>
      <c r="G13" s="60"/>
      <c r="H13" s="60"/>
      <c r="I13" s="60"/>
      <c r="J13" s="60"/>
    </row>
    <row r="14" spans="1:10" ht="13.5">
      <c r="A14" s="57"/>
      <c r="B14" s="57"/>
      <c r="C14" s="57" t="s">
        <v>59</v>
      </c>
      <c r="D14" s="23" t="s">
        <v>55</v>
      </c>
      <c r="E14" s="61">
        <f>+Uscite!I220</f>
        <v>1262911.04</v>
      </c>
      <c r="F14" s="60"/>
      <c r="G14" s="60"/>
      <c r="H14" s="60"/>
      <c r="I14" s="60"/>
      <c r="J14" s="60"/>
    </row>
    <row r="15" spans="1:11" ht="13.5">
      <c r="A15" s="57"/>
      <c r="B15" s="57"/>
      <c r="C15" s="57"/>
      <c r="D15" s="23"/>
      <c r="E15" s="60"/>
      <c r="F15" s="60"/>
      <c r="G15" s="60"/>
      <c r="H15" s="60"/>
      <c r="I15" s="60">
        <f>SUM(E13:E14)</f>
        <v>2217214.18</v>
      </c>
      <c r="J15" s="60"/>
      <c r="K15" s="20"/>
    </row>
    <row r="16" spans="1:12" ht="13.5">
      <c r="A16" s="57"/>
      <c r="B16" s="57"/>
      <c r="C16" s="57"/>
      <c r="D16" s="23"/>
      <c r="E16" s="60"/>
      <c r="F16" s="60"/>
      <c r="G16" s="60"/>
      <c r="H16" s="60"/>
      <c r="I16" s="62"/>
      <c r="J16" s="50"/>
      <c r="K16" s="20"/>
      <c r="L16" s="20"/>
    </row>
    <row r="17" spans="1:13" ht="14.25" thickBot="1">
      <c r="A17" s="57"/>
      <c r="B17" s="57">
        <v>5</v>
      </c>
      <c r="C17" s="57"/>
      <c r="D17" s="23" t="s">
        <v>60</v>
      </c>
      <c r="E17" s="60"/>
      <c r="F17" s="60"/>
      <c r="G17" s="20"/>
      <c r="H17" s="60"/>
      <c r="I17" s="63">
        <f>+I11-I15</f>
        <v>941493.5699999998</v>
      </c>
      <c r="J17" s="50"/>
      <c r="K17" s="20"/>
      <c r="L17" s="80"/>
      <c r="M17" s="20"/>
    </row>
    <row r="18" spans="1:10" ht="14.25" thickTop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13.5">
      <c r="A19" s="121"/>
      <c r="B19" s="121"/>
      <c r="C19" s="121"/>
      <c r="D19" s="121"/>
      <c r="E19" s="121"/>
      <c r="F19" s="121"/>
      <c r="G19" s="121"/>
      <c r="H19" s="121"/>
      <c r="I19" s="121"/>
      <c r="J19" s="49"/>
    </row>
    <row r="20" ht="13.5">
      <c r="J20" s="58"/>
    </row>
    <row r="21" ht="13.5">
      <c r="J21" s="60"/>
    </row>
    <row r="22" ht="13.5">
      <c r="J22" s="50"/>
    </row>
    <row r="23" spans="1:10" ht="13.5">
      <c r="A23" s="57" t="s">
        <v>61</v>
      </c>
      <c r="B23" s="57"/>
      <c r="C23" s="57"/>
      <c r="D23" s="59" t="s">
        <v>109</v>
      </c>
      <c r="E23" s="58"/>
      <c r="F23" s="58"/>
      <c r="G23" s="58"/>
      <c r="H23" s="58"/>
      <c r="I23" s="58"/>
      <c r="J23" s="60"/>
    </row>
    <row r="24" spans="1:10" ht="13.5">
      <c r="A24" s="57"/>
      <c r="B24" s="57"/>
      <c r="C24" s="57"/>
      <c r="D24" s="23"/>
      <c r="E24" s="58"/>
      <c r="F24" s="58"/>
      <c r="G24" s="58"/>
      <c r="H24" s="58"/>
      <c r="I24" s="58"/>
      <c r="J24" s="50"/>
    </row>
    <row r="25" spans="1:12" ht="13.5">
      <c r="A25" s="57"/>
      <c r="B25" s="57">
        <v>6</v>
      </c>
      <c r="C25" s="57"/>
      <c r="D25" s="23" t="s">
        <v>102</v>
      </c>
      <c r="E25" s="58"/>
      <c r="F25" s="58"/>
      <c r="G25" s="58"/>
      <c r="H25" s="58"/>
      <c r="I25" s="60">
        <f>+Entrate!K139+Entrate!K140+Entrate!K141</f>
        <v>1183983.01</v>
      </c>
      <c r="J25" s="58"/>
      <c r="L25" s="20"/>
    </row>
    <row r="26" spans="1:12" ht="13.5">
      <c r="A26" s="57"/>
      <c r="B26" s="57">
        <v>7</v>
      </c>
      <c r="C26" s="57"/>
      <c r="D26" s="23" t="s">
        <v>103</v>
      </c>
      <c r="E26" s="58"/>
      <c r="F26" s="58"/>
      <c r="G26" s="58"/>
      <c r="H26" s="58"/>
      <c r="I26" s="61">
        <f>+Uscite!L222+Uscite!L223+Uscite!L224</f>
        <v>1100266.71</v>
      </c>
      <c r="J26" s="20"/>
      <c r="L26" s="20"/>
    </row>
    <row r="27" spans="1:10" ht="13.5">
      <c r="A27" s="57"/>
      <c r="B27" s="57"/>
      <c r="C27" s="57"/>
      <c r="D27" s="23"/>
      <c r="E27" s="58"/>
      <c r="F27" s="58"/>
      <c r="G27" s="58"/>
      <c r="H27" s="58"/>
      <c r="I27" s="60"/>
      <c r="J27" s="58"/>
    </row>
    <row r="28" spans="1:10" ht="14.25" thickBot="1">
      <c r="A28" s="57"/>
      <c r="B28" s="57">
        <v>8</v>
      </c>
      <c r="C28" s="57"/>
      <c r="D28" s="23" t="s">
        <v>115</v>
      </c>
      <c r="E28" s="58"/>
      <c r="F28" s="58"/>
      <c r="G28" s="58"/>
      <c r="H28" s="58"/>
      <c r="I28" s="63">
        <f>+I25-I26</f>
        <v>83716.30000000005</v>
      </c>
      <c r="J28" s="58"/>
    </row>
    <row r="29" spans="1:10" ht="14.25" thickTop="1">
      <c r="A29" s="57"/>
      <c r="B29" s="57"/>
      <c r="C29" s="57"/>
      <c r="D29" s="23"/>
      <c r="E29" s="58"/>
      <c r="F29" s="58"/>
      <c r="G29" s="58"/>
      <c r="H29" s="58"/>
      <c r="I29" s="58"/>
      <c r="J29" s="58"/>
    </row>
    <row r="30" spans="1:10" ht="13.5">
      <c r="A30" s="57" t="s">
        <v>62</v>
      </c>
      <c r="B30" s="57"/>
      <c r="C30" s="57"/>
      <c r="D30" s="59" t="s">
        <v>108</v>
      </c>
      <c r="E30" s="58"/>
      <c r="F30" s="58"/>
      <c r="G30" s="58"/>
      <c r="H30" s="58"/>
      <c r="I30" s="20"/>
      <c r="J30" s="58"/>
    </row>
    <row r="31" spans="1:10" ht="13.5">
      <c r="A31" s="57"/>
      <c r="B31" s="57"/>
      <c r="C31" s="57"/>
      <c r="D31" s="23"/>
      <c r="E31" s="58"/>
      <c r="F31" s="58"/>
      <c r="G31" s="58"/>
      <c r="H31" s="58"/>
      <c r="I31" s="58"/>
      <c r="J31" s="58"/>
    </row>
    <row r="32" spans="1:10" ht="13.5">
      <c r="A32" s="57"/>
      <c r="B32" s="57"/>
      <c r="C32" s="57"/>
      <c r="D32" s="23" t="s">
        <v>63</v>
      </c>
      <c r="E32" s="58"/>
      <c r="F32" s="58"/>
      <c r="G32" s="58"/>
      <c r="H32" s="58"/>
      <c r="I32" s="58"/>
      <c r="J32" s="58"/>
    </row>
    <row r="33" spans="1:10" ht="13.5">
      <c r="A33" s="57"/>
      <c r="B33" s="57">
        <v>9</v>
      </c>
      <c r="C33" s="57"/>
      <c r="D33" s="23" t="s">
        <v>64</v>
      </c>
      <c r="E33" s="58"/>
      <c r="F33" s="58"/>
      <c r="G33" s="58"/>
      <c r="H33" s="58"/>
      <c r="I33" s="58"/>
      <c r="J33" s="58"/>
    </row>
    <row r="34" spans="1:10" ht="13.5">
      <c r="A34" s="57"/>
      <c r="B34" s="57"/>
      <c r="C34" s="57" t="s">
        <v>65</v>
      </c>
      <c r="D34" s="23" t="s">
        <v>66</v>
      </c>
      <c r="E34" s="60">
        <f>+Entrate!I139+Entrate!I141+Entrate!I140</f>
        <v>93840.01000000001</v>
      </c>
      <c r="F34" s="58"/>
      <c r="G34" s="58"/>
      <c r="H34" s="58"/>
      <c r="I34" s="58"/>
      <c r="J34" s="58"/>
    </row>
    <row r="35" spans="1:10" ht="13.5">
      <c r="A35" s="57"/>
      <c r="B35" s="57"/>
      <c r="C35" s="57" t="s">
        <v>67</v>
      </c>
      <c r="D35" s="23" t="s">
        <v>68</v>
      </c>
      <c r="E35" s="61">
        <f>+Entrate!I137</f>
        <v>203045.43000000002</v>
      </c>
      <c r="F35" s="58"/>
      <c r="G35" s="58"/>
      <c r="H35" s="58"/>
      <c r="I35" s="58"/>
      <c r="J35" s="58"/>
    </row>
    <row r="36" spans="1:10" ht="13.5">
      <c r="A36" s="57"/>
      <c r="B36" s="57"/>
      <c r="C36" s="57"/>
      <c r="D36" s="23"/>
      <c r="E36" s="58"/>
      <c r="F36" s="58"/>
      <c r="G36" s="60">
        <f>SUM(E34:E35)</f>
        <v>296885.44000000006</v>
      </c>
      <c r="H36" s="58"/>
      <c r="I36" s="58"/>
      <c r="J36" s="58"/>
    </row>
    <row r="37" spans="1:10" ht="13.5">
      <c r="A37" s="57"/>
      <c r="B37" s="57">
        <v>10</v>
      </c>
      <c r="C37" s="57"/>
      <c r="D37" s="23" t="s">
        <v>69</v>
      </c>
      <c r="E37" s="58"/>
      <c r="F37" s="58"/>
      <c r="G37" s="58"/>
      <c r="H37" s="58"/>
      <c r="I37" s="58"/>
      <c r="J37" s="60"/>
    </row>
    <row r="38" spans="1:10" ht="13.5">
      <c r="A38" s="57"/>
      <c r="B38" s="57"/>
      <c r="C38" s="57" t="s">
        <v>70</v>
      </c>
      <c r="D38" s="23" t="s">
        <v>66</v>
      </c>
      <c r="E38" s="60">
        <f>+Uscite!J222+Uscite!J223+Uscite!J224</f>
        <v>145963.57</v>
      </c>
      <c r="F38" s="60"/>
      <c r="G38" s="60"/>
      <c r="H38" s="58"/>
      <c r="I38" s="58"/>
      <c r="J38" s="50"/>
    </row>
    <row r="39" spans="1:10" ht="13.5">
      <c r="A39" s="57"/>
      <c r="B39" s="57"/>
      <c r="C39" s="57" t="s">
        <v>71</v>
      </c>
      <c r="D39" s="23" t="s">
        <v>68</v>
      </c>
      <c r="E39" s="61">
        <f>+Uscite!J220</f>
        <v>31684.51</v>
      </c>
      <c r="F39" s="60"/>
      <c r="G39" s="60"/>
      <c r="H39" s="58"/>
      <c r="I39" s="58"/>
      <c r="J39" s="50"/>
    </row>
    <row r="40" spans="1:10" ht="13.5">
      <c r="A40" s="57"/>
      <c r="B40" s="57"/>
      <c r="C40" s="57"/>
      <c r="D40" s="23"/>
      <c r="E40" s="60"/>
      <c r="F40" s="60"/>
      <c r="G40" s="61">
        <f>SUM(E38:E39)</f>
        <v>177648.08000000002</v>
      </c>
      <c r="H40" s="58"/>
      <c r="I40" s="58"/>
      <c r="J40" s="50"/>
    </row>
    <row r="41" spans="1:10" ht="13.5">
      <c r="A41" s="57"/>
      <c r="B41" s="57">
        <v>11</v>
      </c>
      <c r="C41" s="57"/>
      <c r="D41" s="23" t="s">
        <v>72</v>
      </c>
      <c r="E41" s="58"/>
      <c r="F41" s="58"/>
      <c r="G41" s="58"/>
      <c r="H41" s="58"/>
      <c r="I41" s="60">
        <f>+G36-G40</f>
        <v>119237.36000000004</v>
      </c>
      <c r="J41" s="58"/>
    </row>
    <row r="42" spans="1:12" ht="13.5">
      <c r="A42" s="57"/>
      <c r="B42" s="57">
        <v>12</v>
      </c>
      <c r="C42" s="57"/>
      <c r="D42" s="23" t="s">
        <v>73</v>
      </c>
      <c r="E42" s="58"/>
      <c r="F42" s="58"/>
      <c r="G42" s="58"/>
      <c r="H42" s="58"/>
      <c r="I42" s="61">
        <f>+I17</f>
        <v>941493.5699999998</v>
      </c>
      <c r="J42" s="60"/>
      <c r="L42" s="20"/>
    </row>
    <row r="43" spans="1:10" ht="13.5">
      <c r="A43" s="57"/>
      <c r="B43" s="57"/>
      <c r="C43" s="57"/>
      <c r="D43" s="23"/>
      <c r="E43" s="58"/>
      <c r="F43" s="58"/>
      <c r="G43" s="58"/>
      <c r="H43" s="58"/>
      <c r="I43" s="50"/>
      <c r="J43" s="57"/>
    </row>
    <row r="44" spans="1:10" ht="14.25" thickBot="1">
      <c r="A44" s="57"/>
      <c r="B44" s="57">
        <v>13</v>
      </c>
      <c r="C44" s="57"/>
      <c r="D44" s="23" t="s">
        <v>74</v>
      </c>
      <c r="E44" s="58"/>
      <c r="F44" s="58"/>
      <c r="G44" s="58"/>
      <c r="H44" s="58"/>
      <c r="I44" s="63">
        <f>SUM(I41:I42)</f>
        <v>1060730.93</v>
      </c>
      <c r="J44" s="57"/>
    </row>
    <row r="45" spans="1:10" ht="14.25" thickTop="1">
      <c r="A45" s="57"/>
      <c r="B45" s="108"/>
      <c r="C45" s="108"/>
      <c r="D45" s="108"/>
      <c r="E45" s="108"/>
      <c r="F45" s="108"/>
      <c r="G45" s="108"/>
      <c r="H45" s="108"/>
      <c r="I45" s="108"/>
      <c r="J45" s="58"/>
    </row>
    <row r="46" spans="5:10" ht="13.5">
      <c r="E46" s="58"/>
      <c r="F46" s="58"/>
      <c r="G46" s="58"/>
      <c r="H46" s="58"/>
      <c r="I46" s="58"/>
      <c r="J46" s="49"/>
    </row>
    <row r="47" spans="1:10" ht="13.5">
      <c r="A47" s="189"/>
      <c r="B47" s="189"/>
      <c r="C47" s="189"/>
      <c r="D47" s="189"/>
      <c r="E47" s="58"/>
      <c r="F47" s="188"/>
      <c r="G47" s="188"/>
      <c r="H47" s="188"/>
      <c r="I47" s="188"/>
      <c r="J47" s="49"/>
    </row>
    <row r="48" spans="1:9" ht="13.5">
      <c r="A48" s="189"/>
      <c r="B48" s="189"/>
      <c r="C48" s="189"/>
      <c r="D48" s="189"/>
      <c r="E48" s="58"/>
      <c r="F48" s="188"/>
      <c r="G48" s="188"/>
      <c r="H48" s="188"/>
      <c r="I48" s="188"/>
    </row>
    <row r="49" spans="1:10" ht="13.5">
      <c r="A49" s="57"/>
      <c r="B49" s="57"/>
      <c r="C49" s="57"/>
      <c r="D49" s="23"/>
      <c r="E49" s="58"/>
      <c r="F49" s="58"/>
      <c r="G49" s="58"/>
      <c r="H49" s="58"/>
      <c r="I49" s="58"/>
      <c r="J49" s="58"/>
    </row>
    <row r="50" spans="1:10" ht="13.5">
      <c r="A50" s="189"/>
      <c r="B50" s="189"/>
      <c r="C50" s="189"/>
      <c r="D50" s="189"/>
      <c r="E50" s="189"/>
      <c r="F50" s="189"/>
      <c r="G50" s="189"/>
      <c r="H50" s="189"/>
      <c r="I50" s="189"/>
      <c r="J50" s="189"/>
    </row>
    <row r="51" spans="1:10" ht="13.5">
      <c r="A51" s="189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ht="13.5">
      <c r="A52" s="190" t="s">
        <v>90</v>
      </c>
      <c r="B52" s="190"/>
      <c r="C52" s="190"/>
      <c r="D52" s="190"/>
      <c r="E52" s="190"/>
      <c r="F52" s="190"/>
      <c r="G52" s="190"/>
      <c r="H52" s="190"/>
      <c r="I52" s="190"/>
      <c r="J52" s="190"/>
    </row>
    <row r="53" spans="1:10" ht="13.5">
      <c r="A53" s="57"/>
      <c r="B53" s="57"/>
      <c r="C53" s="57"/>
      <c r="D53" s="23"/>
      <c r="E53" s="58"/>
      <c r="F53" s="58"/>
      <c r="G53" s="58"/>
      <c r="H53" s="58"/>
      <c r="I53" s="58"/>
      <c r="J53" s="58"/>
    </row>
    <row r="54" spans="1:10" ht="13.5">
      <c r="A54" s="57"/>
      <c r="B54" s="57"/>
      <c r="C54" s="57"/>
      <c r="D54" s="23"/>
      <c r="E54" s="58"/>
      <c r="F54" s="58"/>
      <c r="G54" s="58"/>
      <c r="H54" s="58"/>
      <c r="I54" s="58"/>
      <c r="J54" s="58"/>
    </row>
    <row r="55" spans="1:10" ht="13.5">
      <c r="A55" s="57"/>
      <c r="B55" s="57"/>
      <c r="C55" s="57"/>
      <c r="D55" s="23"/>
      <c r="E55" s="58"/>
      <c r="F55" s="58"/>
      <c r="G55" s="58"/>
      <c r="H55" s="58"/>
      <c r="I55" s="58"/>
      <c r="J55" s="58"/>
    </row>
    <row r="56" spans="1:10" ht="13.5">
      <c r="A56" s="57"/>
      <c r="B56" s="57"/>
      <c r="C56" s="57"/>
      <c r="D56" s="23"/>
      <c r="E56" s="58"/>
      <c r="F56" s="58"/>
      <c r="G56" s="58"/>
      <c r="H56" s="58"/>
      <c r="I56" s="58"/>
      <c r="J56" s="58"/>
    </row>
    <row r="57" spans="1:10" ht="13.5">
      <c r="A57" s="57"/>
      <c r="B57" s="57"/>
      <c r="C57" s="57"/>
      <c r="D57" s="23"/>
      <c r="E57" s="58"/>
      <c r="F57" s="58"/>
      <c r="G57" s="58"/>
      <c r="H57" s="58"/>
      <c r="I57" s="58"/>
      <c r="J57" s="58"/>
    </row>
    <row r="58" spans="1:10" ht="13.5">
      <c r="A58" s="57"/>
      <c r="B58" s="57"/>
      <c r="C58" s="57"/>
      <c r="D58" s="23"/>
      <c r="E58" s="58"/>
      <c r="F58" s="58"/>
      <c r="G58" s="58"/>
      <c r="H58" s="58"/>
      <c r="I58" s="58"/>
      <c r="J58" s="58"/>
    </row>
    <row r="59" spans="1:10" ht="13.5">
      <c r="A59" s="57"/>
      <c r="B59" s="57"/>
      <c r="C59" s="57"/>
      <c r="D59" s="23"/>
      <c r="E59" s="58"/>
      <c r="F59" s="58"/>
      <c r="G59" s="58"/>
      <c r="H59" s="58"/>
      <c r="I59" s="58"/>
      <c r="J59" s="58"/>
    </row>
    <row r="60" spans="1:10" ht="13.5">
      <c r="A60" s="57"/>
      <c r="B60" s="57"/>
      <c r="C60" s="57"/>
      <c r="D60" s="23"/>
      <c r="E60" s="58"/>
      <c r="F60" s="58"/>
      <c r="G60" s="58"/>
      <c r="H60" s="58"/>
      <c r="I60" s="58"/>
      <c r="J60" s="58"/>
    </row>
  </sheetData>
  <sheetProtection/>
  <mergeCells count="8">
    <mergeCell ref="A1:J1"/>
    <mergeCell ref="F47:I47"/>
    <mergeCell ref="A47:D47"/>
    <mergeCell ref="A50:J50"/>
    <mergeCell ref="A51:J51"/>
    <mergeCell ref="A52:J52"/>
    <mergeCell ref="A48:D48"/>
    <mergeCell ref="F48:I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36">
      <selection activeCell="E74" sqref="E74"/>
    </sheetView>
  </sheetViews>
  <sheetFormatPr defaultColWidth="9.140625" defaultRowHeight="12.75"/>
  <cols>
    <col min="1" max="1" width="3.00390625" style="3" customWidth="1"/>
    <col min="2" max="2" width="2.7109375" style="3" customWidth="1"/>
    <col min="3" max="3" width="4.8515625" style="3" customWidth="1"/>
    <col min="4" max="4" width="30.57421875" style="1" customWidth="1"/>
    <col min="5" max="5" width="21.140625" style="1" customWidth="1"/>
    <col min="6" max="7" width="11.28125" style="2" customWidth="1"/>
    <col min="8" max="8" width="11.140625" style="2" customWidth="1"/>
    <col min="9" max="9" width="24.28125" style="1" customWidth="1"/>
    <col min="10" max="10" width="13.140625" style="2" customWidth="1"/>
    <col min="11" max="11" width="12.421875" style="2" customWidth="1"/>
    <col min="12" max="12" width="12.57421875" style="2" customWidth="1"/>
    <col min="13" max="13" width="9.140625" style="1" customWidth="1"/>
    <col min="14" max="14" width="10.57421875" style="1" customWidth="1"/>
    <col min="15" max="16384" width="9.140625" style="1" customWidth="1"/>
  </cols>
  <sheetData>
    <row r="1" spans="1:8" ht="15">
      <c r="A1" s="193" t="s">
        <v>202</v>
      </c>
      <c r="B1" s="194"/>
      <c r="C1" s="194"/>
      <c r="D1" s="194"/>
      <c r="E1" s="194"/>
      <c r="F1" s="194"/>
      <c r="G1" s="194"/>
      <c r="H1" s="195"/>
    </row>
    <row r="2" spans="1:8" ht="13.5">
      <c r="A2" s="44" t="s">
        <v>3</v>
      </c>
      <c r="B2" s="44" t="s">
        <v>86</v>
      </c>
      <c r="C2" s="44" t="s">
        <v>99</v>
      </c>
      <c r="D2" s="44" t="s">
        <v>88</v>
      </c>
      <c r="E2" s="44" t="s">
        <v>89</v>
      </c>
      <c r="F2" s="45" t="s">
        <v>83</v>
      </c>
      <c r="G2" s="45" t="s">
        <v>84</v>
      </c>
      <c r="H2" s="45" t="s">
        <v>85</v>
      </c>
    </row>
    <row r="3" spans="1:8" ht="13.5">
      <c r="A3" s="15">
        <v>1</v>
      </c>
      <c r="B3" s="15">
        <v>1</v>
      </c>
      <c r="C3" s="15">
        <v>2014</v>
      </c>
      <c r="D3" s="132" t="s">
        <v>117</v>
      </c>
      <c r="E3" s="133" t="s">
        <v>230</v>
      </c>
      <c r="F3" s="134"/>
      <c r="G3" s="134">
        <f>686.4*3</f>
        <v>2059.2</v>
      </c>
      <c r="H3" s="32"/>
    </row>
    <row r="4" spans="1:8" ht="13.5">
      <c r="A4" s="15"/>
      <c r="B4" s="15"/>
      <c r="C4" s="15"/>
      <c r="D4" s="135"/>
      <c r="E4" s="133"/>
      <c r="F4" s="134"/>
      <c r="G4" s="134"/>
      <c r="H4" s="32"/>
    </row>
    <row r="5" spans="1:8" ht="13.5">
      <c r="A5" s="15"/>
      <c r="B5" s="15"/>
      <c r="C5" s="15"/>
      <c r="D5" s="135"/>
      <c r="E5" s="133"/>
      <c r="F5" s="152"/>
      <c r="G5" s="134"/>
      <c r="H5" s="32"/>
    </row>
    <row r="6" spans="1:9" ht="13.5">
      <c r="A6" s="15">
        <v>1</v>
      </c>
      <c r="B6" s="15">
        <v>2</v>
      </c>
      <c r="C6" s="15">
        <v>2012</v>
      </c>
      <c r="D6" s="132" t="s">
        <v>207</v>
      </c>
      <c r="E6" s="133" t="s">
        <v>234</v>
      </c>
      <c r="F6" s="152">
        <f>540.54*12</f>
        <v>6486.48</v>
      </c>
      <c r="G6" s="134"/>
      <c r="H6" s="32"/>
      <c r="I6" s="105"/>
    </row>
    <row r="7" spans="1:9" ht="13.5">
      <c r="A7" s="15"/>
      <c r="B7" s="15"/>
      <c r="C7" s="15">
        <v>2013</v>
      </c>
      <c r="D7" s="132"/>
      <c r="E7" s="133" t="s">
        <v>231</v>
      </c>
      <c r="F7" s="152">
        <v>1074.66</v>
      </c>
      <c r="G7" s="134"/>
      <c r="H7" s="32"/>
      <c r="I7" s="105"/>
    </row>
    <row r="8" spans="1:8" ht="13.5">
      <c r="A8" s="15"/>
      <c r="B8" s="15"/>
      <c r="C8" s="15">
        <v>2013</v>
      </c>
      <c r="D8" s="132"/>
      <c r="E8" s="133" t="s">
        <v>232</v>
      </c>
      <c r="F8" s="152">
        <f>736.28*3</f>
        <v>2208.84</v>
      </c>
      <c r="G8" s="134"/>
      <c r="H8" s="32"/>
    </row>
    <row r="9" spans="1:9" ht="13.5">
      <c r="A9" s="15"/>
      <c r="B9" s="15"/>
      <c r="C9" s="15">
        <v>2013</v>
      </c>
      <c r="D9" s="132"/>
      <c r="E9" s="133" t="s">
        <v>233</v>
      </c>
      <c r="F9" s="152">
        <f>540.54*11</f>
        <v>5945.94</v>
      </c>
      <c r="G9" s="134"/>
      <c r="H9" s="32"/>
      <c r="I9" s="2"/>
    </row>
    <row r="10" spans="1:9" ht="13.5">
      <c r="A10" s="15"/>
      <c r="B10" s="15"/>
      <c r="C10" s="15">
        <v>2014</v>
      </c>
      <c r="D10" s="132"/>
      <c r="E10" s="133" t="s">
        <v>232</v>
      </c>
      <c r="F10" s="152">
        <f>736.28*12</f>
        <v>8835.36</v>
      </c>
      <c r="G10" s="134"/>
      <c r="H10" s="32"/>
      <c r="I10" s="2"/>
    </row>
    <row r="11" spans="1:9" ht="13.5">
      <c r="A11" s="15"/>
      <c r="B11" s="15"/>
      <c r="C11" s="15">
        <v>2014</v>
      </c>
      <c r="D11" s="132"/>
      <c r="E11" s="133" t="s">
        <v>231</v>
      </c>
      <c r="F11" s="152">
        <v>4298.64</v>
      </c>
      <c r="G11" s="134"/>
      <c r="H11" s="32"/>
      <c r="I11" s="2"/>
    </row>
    <row r="12" spans="1:9" ht="13.5">
      <c r="A12" s="15"/>
      <c r="B12" s="15"/>
      <c r="C12" s="15">
        <v>2014</v>
      </c>
      <c r="D12" s="132"/>
      <c r="E12" s="133" t="s">
        <v>235</v>
      </c>
      <c r="F12" s="153">
        <f>+(463.3+2.78)*3</f>
        <v>1398.24</v>
      </c>
      <c r="G12" s="134"/>
      <c r="H12" s="32"/>
      <c r="I12" s="2"/>
    </row>
    <row r="13" spans="1:9" ht="13.5">
      <c r="A13" s="15"/>
      <c r="B13" s="15"/>
      <c r="C13" s="15"/>
      <c r="D13" s="135"/>
      <c r="E13" s="136"/>
      <c r="F13" s="134"/>
      <c r="G13" s="134">
        <f>SUM(F6:F12)</f>
        <v>30248.16</v>
      </c>
      <c r="H13" s="32"/>
      <c r="I13" s="2"/>
    </row>
    <row r="14" spans="1:9" ht="13.5">
      <c r="A14" s="15">
        <v>1</v>
      </c>
      <c r="B14" s="15">
        <v>5</v>
      </c>
      <c r="C14" s="15">
        <v>2012</v>
      </c>
      <c r="D14" s="22" t="s">
        <v>120</v>
      </c>
      <c r="E14" s="7" t="s">
        <v>208</v>
      </c>
      <c r="F14" s="32">
        <v>150580</v>
      </c>
      <c r="G14" s="32"/>
      <c r="H14" s="32"/>
      <c r="I14" s="2"/>
    </row>
    <row r="15" spans="1:9" ht="13.5">
      <c r="A15" s="15"/>
      <c r="B15" s="15"/>
      <c r="C15" s="15">
        <v>2014</v>
      </c>
      <c r="D15" s="22"/>
      <c r="E15" s="7" t="s">
        <v>208</v>
      </c>
      <c r="F15" s="41">
        <v>62500.5</v>
      </c>
      <c r="G15" s="20"/>
      <c r="H15" s="32"/>
      <c r="I15" s="2"/>
    </row>
    <row r="16" spans="1:9" ht="13.5">
      <c r="A16" s="15"/>
      <c r="B16" s="15"/>
      <c r="C16" s="15"/>
      <c r="D16" s="22"/>
      <c r="E16" s="22"/>
      <c r="F16" s="1"/>
      <c r="G16" s="41">
        <f>SUM(F14:F15)</f>
        <v>213080.5</v>
      </c>
      <c r="H16" s="32"/>
      <c r="I16" s="2"/>
    </row>
    <row r="17" spans="1:9" ht="13.5">
      <c r="A17" s="15"/>
      <c r="B17" s="15"/>
      <c r="C17" s="15"/>
      <c r="D17" s="22"/>
      <c r="E17" s="22"/>
      <c r="F17" s="1"/>
      <c r="G17" s="32"/>
      <c r="H17" s="32">
        <f>+G16+G13+G3</f>
        <v>245387.86000000002</v>
      </c>
      <c r="I17" s="2"/>
    </row>
    <row r="18" spans="1:9" ht="13.5">
      <c r="A18" s="15">
        <v>11</v>
      </c>
      <c r="B18" s="15">
        <v>1</v>
      </c>
      <c r="C18" s="15">
        <v>2012</v>
      </c>
      <c r="D18" s="22" t="s">
        <v>209</v>
      </c>
      <c r="E18" s="133" t="s">
        <v>234</v>
      </c>
      <c r="F18" s="32">
        <v>1080</v>
      </c>
      <c r="G18" s="32"/>
      <c r="H18" s="32"/>
      <c r="I18" s="2"/>
    </row>
    <row r="19" spans="1:9" ht="13.5">
      <c r="A19" s="15"/>
      <c r="B19" s="15"/>
      <c r="C19" s="15">
        <v>2013</v>
      </c>
      <c r="D19" s="22"/>
      <c r="E19" s="133" t="s">
        <v>231</v>
      </c>
      <c r="F19" s="152">
        <v>210</v>
      </c>
      <c r="G19" s="32"/>
      <c r="H19" s="32"/>
      <c r="I19" s="2"/>
    </row>
    <row r="20" spans="1:9" ht="13.5">
      <c r="A20" s="15"/>
      <c r="B20" s="15"/>
      <c r="C20" s="15">
        <v>2013</v>
      </c>
      <c r="D20" s="22"/>
      <c r="E20" s="133" t="s">
        <v>232</v>
      </c>
      <c r="F20" s="152">
        <v>285</v>
      </c>
      <c r="G20" s="32"/>
      <c r="H20" s="32"/>
      <c r="I20" s="2"/>
    </row>
    <row r="21" spans="1:9" ht="13.5">
      <c r="A21" s="15"/>
      <c r="B21" s="15"/>
      <c r="C21" s="15">
        <v>2013</v>
      </c>
      <c r="D21" s="22"/>
      <c r="E21" s="133" t="s">
        <v>234</v>
      </c>
      <c r="F21" s="152">
        <v>990</v>
      </c>
      <c r="G21" s="32"/>
      <c r="H21" s="32"/>
      <c r="I21" s="2"/>
    </row>
    <row r="22" spans="1:9" ht="13.5">
      <c r="A22" s="15"/>
      <c r="B22" s="15"/>
      <c r="C22" s="15">
        <v>2014</v>
      </c>
      <c r="D22" s="22"/>
      <c r="E22" s="133" t="s">
        <v>107</v>
      </c>
      <c r="F22" s="41">
        <v>6713.75</v>
      </c>
      <c r="G22" s="32"/>
      <c r="H22" s="32"/>
      <c r="I22" s="2"/>
    </row>
    <row r="23" spans="1:14" ht="13.5">
      <c r="A23" s="15"/>
      <c r="B23" s="15"/>
      <c r="C23" s="15"/>
      <c r="D23" s="22"/>
      <c r="E23" s="22"/>
      <c r="F23" s="32"/>
      <c r="G23" s="32"/>
      <c r="H23" s="32">
        <f>SUM(F18:F22)</f>
        <v>9278.75</v>
      </c>
      <c r="I23" s="2"/>
      <c r="N23" s="2"/>
    </row>
    <row r="24" spans="1:14" ht="13.5">
      <c r="A24" s="15">
        <v>12</v>
      </c>
      <c r="B24" s="15">
        <v>1</v>
      </c>
      <c r="C24" s="15">
        <v>1994</v>
      </c>
      <c r="D24" s="22" t="s">
        <v>210</v>
      </c>
      <c r="E24" s="22" t="s">
        <v>106</v>
      </c>
      <c r="F24" s="32">
        <v>1291.14</v>
      </c>
      <c r="G24" s="32"/>
      <c r="H24" s="32"/>
      <c r="I24" s="2"/>
      <c r="N24" s="2"/>
    </row>
    <row r="25" spans="1:14" ht="13.5">
      <c r="A25" s="15"/>
      <c r="B25" s="15"/>
      <c r="C25" s="15">
        <v>2005</v>
      </c>
      <c r="D25" s="22"/>
      <c r="E25" s="22" t="s">
        <v>106</v>
      </c>
      <c r="F25" s="32">
        <f>2500-F24</f>
        <v>1208.86</v>
      </c>
      <c r="G25" s="32"/>
      <c r="H25" s="32"/>
      <c r="I25" s="2"/>
      <c r="N25" s="2"/>
    </row>
    <row r="26" spans="1:14" ht="13.5">
      <c r="A26" s="15"/>
      <c r="B26" s="15"/>
      <c r="C26" s="15">
        <v>2014</v>
      </c>
      <c r="D26" s="22"/>
      <c r="E26" s="22" t="s">
        <v>106</v>
      </c>
      <c r="F26" s="41">
        <v>1000</v>
      </c>
      <c r="G26" s="32"/>
      <c r="H26" s="32"/>
      <c r="I26" s="2"/>
      <c r="N26" s="2"/>
    </row>
    <row r="27" spans="1:14" ht="13.5">
      <c r="A27" s="15"/>
      <c r="B27" s="15"/>
      <c r="C27" s="15"/>
      <c r="D27" s="22"/>
      <c r="E27" s="22"/>
      <c r="F27" s="1"/>
      <c r="G27" s="32">
        <f>SUM(F24:F26)</f>
        <v>3500</v>
      </c>
      <c r="H27" s="32"/>
      <c r="I27" s="2"/>
      <c r="N27" s="2"/>
    </row>
    <row r="28" spans="1:14" ht="13.5">
      <c r="A28" s="15"/>
      <c r="B28" s="15">
        <v>2</v>
      </c>
      <c r="C28" s="15">
        <v>2002</v>
      </c>
      <c r="D28" s="22" t="s">
        <v>146</v>
      </c>
      <c r="E28" s="22" t="s">
        <v>236</v>
      </c>
      <c r="F28" s="32">
        <v>800</v>
      </c>
      <c r="G28" s="32"/>
      <c r="H28" s="32"/>
      <c r="I28" s="2"/>
      <c r="N28" s="2"/>
    </row>
    <row r="29" spans="1:14" ht="13.5">
      <c r="A29" s="15"/>
      <c r="B29" s="15"/>
      <c r="C29" s="15">
        <v>2004</v>
      </c>
      <c r="D29" s="22"/>
      <c r="E29" s="22" t="s">
        <v>237</v>
      </c>
      <c r="F29" s="32">
        <v>600</v>
      </c>
      <c r="G29" s="32"/>
      <c r="H29" s="32"/>
      <c r="N29" s="2"/>
    </row>
    <row r="30" spans="1:14" ht="13.5">
      <c r="A30" s="15"/>
      <c r="B30" s="15"/>
      <c r="C30" s="15">
        <v>2005</v>
      </c>
      <c r="D30" s="22"/>
      <c r="E30" s="133" t="s">
        <v>231</v>
      </c>
      <c r="F30" s="32">
        <v>640</v>
      </c>
      <c r="G30" s="32"/>
      <c r="H30" s="32"/>
      <c r="N30" s="2"/>
    </row>
    <row r="31" spans="1:14" ht="13.5">
      <c r="A31" s="15"/>
      <c r="B31" s="15"/>
      <c r="C31" s="15">
        <v>2006</v>
      </c>
      <c r="D31" s="22"/>
      <c r="E31" s="22" t="s">
        <v>211</v>
      </c>
      <c r="F31" s="32">
        <v>2300</v>
      </c>
      <c r="G31" s="32"/>
      <c r="H31" s="32"/>
      <c r="N31" s="2"/>
    </row>
    <row r="32" spans="1:14" ht="13.5">
      <c r="A32" s="15"/>
      <c r="B32" s="15"/>
      <c r="C32" s="15">
        <v>2006</v>
      </c>
      <c r="D32" s="22"/>
      <c r="E32" s="22" t="s">
        <v>239</v>
      </c>
      <c r="F32" s="32">
        <v>800</v>
      </c>
      <c r="G32" s="32"/>
      <c r="H32" s="32"/>
      <c r="N32" s="2"/>
    </row>
    <row r="33" spans="1:14" ht="13.5">
      <c r="A33" s="15"/>
      <c r="B33" s="15"/>
      <c r="C33" s="15">
        <v>2006</v>
      </c>
      <c r="D33" s="22"/>
      <c r="E33" s="22" t="s">
        <v>234</v>
      </c>
      <c r="F33" s="50">
        <v>1000</v>
      </c>
      <c r="G33" s="32"/>
      <c r="H33" s="32"/>
      <c r="N33" s="2"/>
    </row>
    <row r="34" spans="1:14" ht="13.5">
      <c r="A34" s="15"/>
      <c r="B34" s="15"/>
      <c r="C34" s="15">
        <v>2007</v>
      </c>
      <c r="D34" s="22"/>
      <c r="E34" s="22" t="s">
        <v>240</v>
      </c>
      <c r="F34" s="50">
        <v>1000</v>
      </c>
      <c r="G34" s="32"/>
      <c r="H34" s="32"/>
      <c r="I34" s="105"/>
      <c r="N34" s="2"/>
    </row>
    <row r="35" spans="1:14" ht="13.5">
      <c r="A35" s="15"/>
      <c r="B35" s="15"/>
      <c r="C35" s="15">
        <v>2007</v>
      </c>
      <c r="D35" s="22"/>
      <c r="E35" s="22" t="s">
        <v>241</v>
      </c>
      <c r="F35" s="50">
        <v>900</v>
      </c>
      <c r="G35" s="32"/>
      <c r="H35" s="32"/>
      <c r="I35" s="105"/>
      <c r="N35" s="2"/>
    </row>
    <row r="36" spans="1:14" ht="13.5">
      <c r="A36" s="15"/>
      <c r="B36" s="15"/>
      <c r="C36" s="15">
        <v>2009</v>
      </c>
      <c r="D36" s="22"/>
      <c r="E36" s="22" t="s">
        <v>242</v>
      </c>
      <c r="F36" s="50">
        <v>1200</v>
      </c>
      <c r="G36" s="32"/>
      <c r="H36" s="32"/>
      <c r="I36" s="105"/>
      <c r="N36" s="2"/>
    </row>
    <row r="37" spans="1:14" ht="13.5">
      <c r="A37" s="15"/>
      <c r="B37" s="15"/>
      <c r="C37" s="15">
        <v>2009</v>
      </c>
      <c r="D37" s="22"/>
      <c r="E37" s="22" t="s">
        <v>243</v>
      </c>
      <c r="F37" s="50">
        <v>1460</v>
      </c>
      <c r="G37" s="32"/>
      <c r="H37" s="32"/>
      <c r="N37" s="2"/>
    </row>
    <row r="38" spans="1:14" ht="13.5">
      <c r="A38" s="15"/>
      <c r="B38" s="15"/>
      <c r="C38" s="15">
        <v>2010</v>
      </c>
      <c r="D38" s="22"/>
      <c r="E38" s="22" t="s">
        <v>244</v>
      </c>
      <c r="F38" s="50">
        <v>1400</v>
      </c>
      <c r="G38" s="32"/>
      <c r="H38" s="32"/>
      <c r="N38" s="2"/>
    </row>
    <row r="39" spans="1:14" ht="13.5">
      <c r="A39" s="15"/>
      <c r="B39" s="15"/>
      <c r="C39" s="15">
        <v>2010</v>
      </c>
      <c r="D39" s="22"/>
      <c r="E39" s="22" t="s">
        <v>245</v>
      </c>
      <c r="F39" s="50">
        <v>1400</v>
      </c>
      <c r="G39" s="32"/>
      <c r="H39" s="32"/>
      <c r="N39" s="2"/>
    </row>
    <row r="40" spans="1:14" ht="13.5">
      <c r="A40" s="15"/>
      <c r="B40" s="15"/>
      <c r="C40" s="15">
        <v>2010</v>
      </c>
      <c r="D40" s="22"/>
      <c r="E40" s="22" t="s">
        <v>246</v>
      </c>
      <c r="F40" s="50">
        <v>1200</v>
      </c>
      <c r="G40" s="32"/>
      <c r="H40" s="32"/>
      <c r="N40" s="2"/>
    </row>
    <row r="41" spans="1:14" ht="13.5">
      <c r="A41" s="15"/>
      <c r="B41" s="15"/>
      <c r="C41" s="15">
        <v>2011</v>
      </c>
      <c r="D41" s="22"/>
      <c r="E41" s="22" t="s">
        <v>247</v>
      </c>
      <c r="F41" s="50">
        <v>800</v>
      </c>
      <c r="G41" s="32"/>
      <c r="H41" s="32"/>
      <c r="N41" s="2"/>
    </row>
    <row r="42" spans="1:14" ht="13.5">
      <c r="A42" s="15"/>
      <c r="B42" s="15"/>
      <c r="C42" s="15">
        <v>2011</v>
      </c>
      <c r="D42" s="22"/>
      <c r="E42" s="22" t="s">
        <v>248</v>
      </c>
      <c r="F42" s="50">
        <v>1200</v>
      </c>
      <c r="G42" s="32"/>
      <c r="H42" s="32"/>
      <c r="N42" s="2"/>
    </row>
    <row r="43" spans="1:8" ht="13.5">
      <c r="A43" s="15"/>
      <c r="B43" s="15"/>
      <c r="C43" s="15">
        <v>2011</v>
      </c>
      <c r="D43" s="22"/>
      <c r="E43" s="22" t="s">
        <v>249</v>
      </c>
      <c r="F43" s="50">
        <v>1400</v>
      </c>
      <c r="G43" s="32"/>
      <c r="H43" s="32"/>
    </row>
    <row r="44" spans="1:8" ht="13.5">
      <c r="A44" s="15"/>
      <c r="B44" s="15"/>
      <c r="C44" s="15">
        <v>2011</v>
      </c>
      <c r="D44" s="22"/>
      <c r="E44" s="22" t="s">
        <v>250</v>
      </c>
      <c r="F44" s="50">
        <v>1100</v>
      </c>
      <c r="G44" s="32"/>
      <c r="H44" s="32"/>
    </row>
    <row r="45" spans="1:9" ht="15" customHeight="1">
      <c r="A45" s="15"/>
      <c r="B45" s="15"/>
      <c r="C45" s="15">
        <v>2011</v>
      </c>
      <c r="D45" s="22"/>
      <c r="E45" s="22" t="s">
        <v>251</v>
      </c>
      <c r="F45" s="50">
        <v>1000</v>
      </c>
      <c r="G45" s="32"/>
      <c r="H45" s="32"/>
      <c r="I45" s="107"/>
    </row>
    <row r="46" spans="1:8" ht="15" customHeight="1">
      <c r="A46" s="15"/>
      <c r="B46" s="15"/>
      <c r="C46" s="15">
        <v>2011</v>
      </c>
      <c r="D46" s="22"/>
      <c r="E46" s="22" t="s">
        <v>252</v>
      </c>
      <c r="F46" s="50">
        <v>1300</v>
      </c>
      <c r="G46" s="32"/>
      <c r="H46" s="32"/>
    </row>
    <row r="47" spans="1:8" ht="15" customHeight="1">
      <c r="A47" s="15"/>
      <c r="B47" s="15"/>
      <c r="C47" s="15">
        <v>2012</v>
      </c>
      <c r="D47" s="22"/>
      <c r="E47" s="22" t="s">
        <v>253</v>
      </c>
      <c r="F47" s="50">
        <v>1265.6</v>
      </c>
      <c r="G47" s="32"/>
      <c r="H47" s="32"/>
    </row>
    <row r="48" spans="1:8" ht="15" customHeight="1">
      <c r="A48" s="15"/>
      <c r="B48" s="15"/>
      <c r="C48" s="15">
        <v>2012</v>
      </c>
      <c r="D48" s="22"/>
      <c r="E48" s="22" t="s">
        <v>254</v>
      </c>
      <c r="F48" s="50">
        <v>1700</v>
      </c>
      <c r="G48" s="32"/>
      <c r="H48" s="32"/>
    </row>
    <row r="49" spans="1:8" ht="15" customHeight="1">
      <c r="A49" s="15"/>
      <c r="B49" s="15"/>
      <c r="C49" s="15">
        <v>2012</v>
      </c>
      <c r="D49" s="22"/>
      <c r="E49" s="22" t="s">
        <v>238</v>
      </c>
      <c r="F49" s="50">
        <v>926.6</v>
      </c>
      <c r="G49" s="32"/>
      <c r="H49" s="32"/>
    </row>
    <row r="50" spans="1:8" ht="15" customHeight="1">
      <c r="A50" s="15"/>
      <c r="B50" s="15"/>
      <c r="C50" s="15">
        <v>2013</v>
      </c>
      <c r="D50" s="22"/>
      <c r="E50" s="22" t="s">
        <v>255</v>
      </c>
      <c r="F50" s="50">
        <v>3140</v>
      </c>
      <c r="G50" s="32"/>
      <c r="H50" s="32"/>
    </row>
    <row r="51" spans="1:8" ht="15" customHeight="1">
      <c r="A51" s="15"/>
      <c r="B51" s="15"/>
      <c r="C51" s="15">
        <v>2013</v>
      </c>
      <c r="D51" s="22"/>
      <c r="E51" s="22" t="s">
        <v>256</v>
      </c>
      <c r="F51" s="50">
        <v>1252.31</v>
      </c>
      <c r="G51" s="32"/>
      <c r="H51" s="32"/>
    </row>
    <row r="52" spans="1:8" ht="15" customHeight="1">
      <c r="A52" s="15"/>
      <c r="B52" s="15"/>
      <c r="C52" s="15">
        <v>2013</v>
      </c>
      <c r="D52" s="22"/>
      <c r="E52" s="22" t="s">
        <v>257</v>
      </c>
      <c r="F52" s="50">
        <v>1900</v>
      </c>
      <c r="G52" s="32"/>
      <c r="H52" s="32"/>
    </row>
    <row r="53" spans="1:8" ht="15" customHeight="1">
      <c r="A53" s="15"/>
      <c r="B53" s="15"/>
      <c r="C53" s="15">
        <v>2014</v>
      </c>
      <c r="D53" s="22"/>
      <c r="E53" s="22" t="s">
        <v>258</v>
      </c>
      <c r="F53" s="50">
        <v>1200</v>
      </c>
      <c r="G53" s="32"/>
      <c r="H53" s="32"/>
    </row>
    <row r="54" spans="1:8" ht="15" customHeight="1">
      <c r="A54" s="15"/>
      <c r="B54" s="15"/>
      <c r="C54" s="15">
        <v>2014</v>
      </c>
      <c r="D54" s="22"/>
      <c r="E54" s="22" t="s">
        <v>259</v>
      </c>
      <c r="F54" s="50">
        <v>2818.32</v>
      </c>
      <c r="G54" s="32"/>
      <c r="H54" s="32"/>
    </row>
    <row r="55" spans="1:8" ht="15" customHeight="1" thickBot="1">
      <c r="A55" s="15"/>
      <c r="B55" s="15"/>
      <c r="C55" s="15">
        <v>2014</v>
      </c>
      <c r="D55" s="22"/>
      <c r="E55" s="22" t="s">
        <v>260</v>
      </c>
      <c r="F55" s="117">
        <v>3016</v>
      </c>
      <c r="G55" s="32"/>
      <c r="H55" s="32"/>
    </row>
    <row r="56" spans="1:8" ht="15" customHeight="1" thickBot="1">
      <c r="A56" s="15"/>
      <c r="B56" s="15"/>
      <c r="C56" s="15"/>
      <c r="D56" s="22"/>
      <c r="E56" s="22"/>
      <c r="F56" s="7"/>
      <c r="G56" s="117">
        <f>SUM(F28:F55)</f>
        <v>38718.829999999994</v>
      </c>
      <c r="H56" s="32"/>
    </row>
    <row r="57" spans="1:8" ht="15" customHeight="1">
      <c r="A57" s="15"/>
      <c r="B57" s="15"/>
      <c r="C57" s="15"/>
      <c r="D57" s="22"/>
      <c r="E57" s="22"/>
      <c r="F57" s="32"/>
      <c r="G57" s="32"/>
      <c r="H57" s="32">
        <f>SUM(G24:G56)</f>
        <v>42218.829999999994</v>
      </c>
    </row>
    <row r="58" spans="1:8" ht="15" customHeight="1">
      <c r="A58" s="26"/>
      <c r="B58" s="26"/>
      <c r="C58" s="26"/>
      <c r="D58" s="5"/>
      <c r="E58" s="5"/>
      <c r="F58" s="6"/>
      <c r="G58" s="6"/>
      <c r="H58" s="6"/>
    </row>
    <row r="59" spans="1:8" ht="15" customHeight="1" thickBot="1">
      <c r="A59" s="191" t="s">
        <v>100</v>
      </c>
      <c r="B59" s="191"/>
      <c r="C59" s="191"/>
      <c r="D59" s="191"/>
      <c r="E59" s="191"/>
      <c r="F59" s="191"/>
      <c r="G59" s="192"/>
      <c r="H59" s="31">
        <f>SUM(H4:H58)</f>
        <v>296885.44</v>
      </c>
    </row>
    <row r="60" spans="9:12" ht="14.25" thickTop="1">
      <c r="I60" s="27"/>
      <c r="J60" s="28"/>
      <c r="K60" s="28"/>
      <c r="L60" s="28"/>
    </row>
    <row r="61" spans="9:12" ht="13.5">
      <c r="I61" s="27"/>
      <c r="J61" s="28"/>
      <c r="K61" s="28"/>
      <c r="L61" s="28"/>
    </row>
    <row r="62" spans="9:12" ht="13.5">
      <c r="I62" s="27"/>
      <c r="J62" s="28"/>
      <c r="K62" s="28"/>
      <c r="L62" s="28"/>
    </row>
    <row r="63" spans="8:12" ht="13.5">
      <c r="H63" s="1"/>
      <c r="J63" s="28"/>
      <c r="K63" s="28"/>
      <c r="L63" s="28"/>
    </row>
    <row r="64" spans="9:12" ht="13.5">
      <c r="I64" s="27"/>
      <c r="J64" s="28"/>
      <c r="K64" s="28"/>
      <c r="L64" s="28"/>
    </row>
    <row r="65" spans="9:12" ht="13.5">
      <c r="I65" s="27"/>
      <c r="J65" s="28"/>
      <c r="K65" s="28"/>
      <c r="L65" s="28"/>
    </row>
    <row r="66" spans="9:12" ht="13.5">
      <c r="I66" s="27"/>
      <c r="J66" s="28"/>
      <c r="K66" s="28"/>
      <c r="L66" s="28"/>
    </row>
    <row r="67" spans="9:12" ht="13.5">
      <c r="I67" s="27"/>
      <c r="J67" s="28"/>
      <c r="K67" s="28"/>
      <c r="L67" s="28"/>
    </row>
    <row r="68" spans="9:12" ht="13.5">
      <c r="I68" s="27"/>
      <c r="J68" s="28"/>
      <c r="K68" s="28"/>
      <c r="L68" s="28"/>
    </row>
    <row r="69" spans="9:12" ht="13.5">
      <c r="I69" s="27"/>
      <c r="J69" s="28"/>
      <c r="K69" s="28"/>
      <c r="L69" s="28"/>
    </row>
    <row r="70" spans="9:12" ht="13.5">
      <c r="I70" s="27"/>
      <c r="J70" s="28"/>
      <c r="K70" s="28"/>
      <c r="L70" s="28"/>
    </row>
    <row r="71" spans="9:12" ht="13.5">
      <c r="I71" s="27"/>
      <c r="J71" s="28"/>
      <c r="K71" s="28"/>
      <c r="L71" s="28"/>
    </row>
    <row r="72" spans="9:12" ht="13.5">
      <c r="I72" s="27"/>
      <c r="J72" s="28"/>
      <c r="K72" s="28"/>
      <c r="L72" s="28"/>
    </row>
    <row r="73" spans="9:12" ht="13.5">
      <c r="I73" s="27"/>
      <c r="J73" s="28"/>
      <c r="K73" s="28"/>
      <c r="L73" s="28"/>
    </row>
    <row r="74" spans="9:12" ht="13.5">
      <c r="I74" s="27"/>
      <c r="J74" s="28"/>
      <c r="K74" s="28"/>
      <c r="L74" s="28"/>
    </row>
    <row r="75" spans="9:12" ht="13.5">
      <c r="I75" s="27"/>
      <c r="J75" s="28"/>
      <c r="K75" s="28"/>
      <c r="L75" s="28"/>
    </row>
    <row r="76" spans="9:12" ht="13.5">
      <c r="I76" s="27"/>
      <c r="J76" s="28"/>
      <c r="K76" s="28"/>
      <c r="L76" s="28"/>
    </row>
    <row r="77" spans="9:12" ht="13.5">
      <c r="I77" s="27"/>
      <c r="J77" s="28"/>
      <c r="K77" s="28"/>
      <c r="L77" s="28"/>
    </row>
    <row r="78" spans="9:12" ht="13.5">
      <c r="I78" s="27"/>
      <c r="J78" s="28"/>
      <c r="K78" s="28"/>
      <c r="L78" s="28"/>
    </row>
    <row r="79" spans="9:12" ht="13.5">
      <c r="I79" s="27"/>
      <c r="J79" s="28"/>
      <c r="K79" s="28"/>
      <c r="L79" s="28"/>
    </row>
    <row r="80" spans="9:12" ht="13.5">
      <c r="I80" s="27"/>
      <c r="J80" s="28"/>
      <c r="K80" s="28"/>
      <c r="L80" s="28"/>
    </row>
    <row r="81" spans="9:12" ht="13.5">
      <c r="I81" s="27"/>
      <c r="J81" s="28"/>
      <c r="K81" s="28"/>
      <c r="L81" s="28"/>
    </row>
    <row r="82" spans="9:12" ht="13.5">
      <c r="I82" s="27"/>
      <c r="J82" s="28"/>
      <c r="K82" s="28"/>
      <c r="L82" s="28"/>
    </row>
    <row r="83" spans="9:12" ht="13.5">
      <c r="I83" s="27"/>
      <c r="J83" s="28"/>
      <c r="K83" s="28"/>
      <c r="L83" s="28"/>
    </row>
    <row r="84" spans="9:12" ht="13.5">
      <c r="I84" s="27"/>
      <c r="J84" s="28"/>
      <c r="K84" s="28"/>
      <c r="L84" s="28"/>
    </row>
    <row r="85" spans="9:12" ht="13.5">
      <c r="I85" s="27"/>
      <c r="J85" s="28"/>
      <c r="K85" s="28"/>
      <c r="L85" s="28"/>
    </row>
    <row r="86" spans="9:12" ht="13.5">
      <c r="I86" s="27"/>
      <c r="J86" s="28"/>
      <c r="K86" s="28"/>
      <c r="L86" s="28"/>
    </row>
    <row r="87" spans="9:12" ht="13.5">
      <c r="I87" s="27"/>
      <c r="J87" s="28"/>
      <c r="K87" s="28"/>
      <c r="L87" s="28"/>
    </row>
    <row r="88" spans="9:12" ht="13.5">
      <c r="I88" s="27"/>
      <c r="J88" s="28"/>
      <c r="K88" s="28"/>
      <c r="L88" s="28"/>
    </row>
    <row r="89" spans="9:12" ht="13.5">
      <c r="I89" s="27"/>
      <c r="J89" s="28"/>
      <c r="K89" s="28"/>
      <c r="L89" s="28"/>
    </row>
    <row r="90" spans="9:12" ht="13.5">
      <c r="I90" s="27"/>
      <c r="J90" s="28"/>
      <c r="K90" s="28"/>
      <c r="L90" s="28"/>
    </row>
    <row r="91" spans="9:12" ht="13.5">
      <c r="I91" s="27"/>
      <c r="J91" s="28"/>
      <c r="K91" s="28"/>
      <c r="L91" s="28"/>
    </row>
    <row r="92" spans="9:12" ht="13.5">
      <c r="I92" s="27"/>
      <c r="J92" s="28"/>
      <c r="K92" s="28"/>
      <c r="L92" s="28"/>
    </row>
    <row r="93" spans="9:12" ht="13.5">
      <c r="I93" s="27"/>
      <c r="J93" s="28"/>
      <c r="K93" s="28"/>
      <c r="L93" s="28"/>
    </row>
    <row r="94" spans="9:12" ht="13.5">
      <c r="I94" s="27"/>
      <c r="J94" s="28"/>
      <c r="K94" s="28"/>
      <c r="L94" s="28"/>
    </row>
    <row r="95" spans="9:12" ht="13.5">
      <c r="I95" s="27"/>
      <c r="J95" s="28"/>
      <c r="K95" s="28"/>
      <c r="L95" s="28"/>
    </row>
    <row r="96" spans="9:12" ht="13.5">
      <c r="I96" s="27"/>
      <c r="J96" s="28"/>
      <c r="K96" s="28"/>
      <c r="L96" s="28"/>
    </row>
    <row r="97" spans="9:12" ht="13.5">
      <c r="I97" s="27"/>
      <c r="J97" s="28"/>
      <c r="K97" s="28"/>
      <c r="L97" s="28"/>
    </row>
    <row r="98" spans="9:12" ht="13.5">
      <c r="I98" s="27"/>
      <c r="J98" s="28"/>
      <c r="K98" s="28"/>
      <c r="L98" s="28"/>
    </row>
    <row r="99" spans="9:12" ht="13.5">
      <c r="I99" s="27"/>
      <c r="J99" s="28"/>
      <c r="K99" s="28"/>
      <c r="L99" s="28"/>
    </row>
    <row r="100" spans="9:12" ht="13.5">
      <c r="I100" s="27"/>
      <c r="J100" s="28"/>
      <c r="K100" s="28"/>
      <c r="L100" s="28"/>
    </row>
    <row r="101" spans="9:12" ht="13.5">
      <c r="I101" s="27"/>
      <c r="J101" s="28"/>
      <c r="K101" s="28"/>
      <c r="L101" s="28"/>
    </row>
    <row r="102" spans="9:12" ht="13.5">
      <c r="I102" s="27"/>
      <c r="J102" s="28"/>
      <c r="K102" s="28"/>
      <c r="L102" s="28"/>
    </row>
    <row r="103" spans="9:12" ht="13.5">
      <c r="I103" s="27"/>
      <c r="J103" s="28"/>
      <c r="K103" s="28"/>
      <c r="L103" s="28"/>
    </row>
    <row r="104" spans="9:12" ht="13.5">
      <c r="I104" s="27"/>
      <c r="J104" s="28"/>
      <c r="K104" s="28"/>
      <c r="L104" s="28"/>
    </row>
    <row r="105" spans="9:12" ht="13.5">
      <c r="I105" s="27"/>
      <c r="J105" s="28"/>
      <c r="K105" s="28"/>
      <c r="L105" s="28"/>
    </row>
    <row r="106" spans="9:12" ht="13.5">
      <c r="I106" s="27"/>
      <c r="J106" s="28"/>
      <c r="K106" s="28"/>
      <c r="L106" s="28"/>
    </row>
    <row r="107" spans="9:12" ht="13.5">
      <c r="I107" s="27"/>
      <c r="J107" s="28"/>
      <c r="K107" s="28"/>
      <c r="L107" s="28"/>
    </row>
    <row r="108" spans="9:12" ht="13.5">
      <c r="I108" s="27"/>
      <c r="J108" s="28"/>
      <c r="K108" s="28"/>
      <c r="L108" s="28"/>
    </row>
    <row r="109" spans="9:12" ht="13.5">
      <c r="I109" s="27"/>
      <c r="J109" s="28"/>
      <c r="K109" s="28"/>
      <c r="L109" s="28"/>
    </row>
    <row r="110" spans="9:12" ht="13.5">
      <c r="I110" s="27"/>
      <c r="J110" s="28"/>
      <c r="K110" s="28"/>
      <c r="L110" s="28"/>
    </row>
    <row r="111" spans="9:12" ht="13.5">
      <c r="I111" s="27"/>
      <c r="J111" s="28"/>
      <c r="K111" s="28"/>
      <c r="L111" s="28"/>
    </row>
    <row r="112" spans="9:12" ht="13.5">
      <c r="I112" s="27"/>
      <c r="J112" s="28"/>
      <c r="K112" s="28"/>
      <c r="L112" s="28"/>
    </row>
    <row r="113" spans="9:12" ht="13.5">
      <c r="I113" s="27"/>
      <c r="J113" s="28"/>
      <c r="K113" s="28"/>
      <c r="L113" s="28"/>
    </row>
    <row r="114" spans="9:12" ht="13.5">
      <c r="I114" s="27"/>
      <c r="J114" s="28"/>
      <c r="K114" s="28"/>
      <c r="L114" s="28"/>
    </row>
    <row r="115" spans="9:12" ht="13.5">
      <c r="I115" s="27"/>
      <c r="J115" s="28"/>
      <c r="K115" s="28"/>
      <c r="L115" s="28"/>
    </row>
    <row r="116" spans="9:12" ht="13.5">
      <c r="I116" s="27"/>
      <c r="J116" s="28"/>
      <c r="K116" s="28"/>
      <c r="L116" s="28"/>
    </row>
    <row r="117" spans="9:12" ht="13.5">
      <c r="I117" s="27"/>
      <c r="J117" s="28"/>
      <c r="K117" s="28"/>
      <c r="L117" s="28"/>
    </row>
    <row r="118" spans="9:12" ht="13.5">
      <c r="I118" s="27"/>
      <c r="J118" s="28"/>
      <c r="K118" s="28"/>
      <c r="L118" s="28"/>
    </row>
    <row r="119" spans="9:12" ht="13.5">
      <c r="I119" s="27"/>
      <c r="J119" s="28"/>
      <c r="K119" s="28"/>
      <c r="L119" s="28"/>
    </row>
    <row r="120" spans="9:12" ht="13.5">
      <c r="I120" s="27"/>
      <c r="J120" s="28"/>
      <c r="K120" s="28"/>
      <c r="L120" s="28"/>
    </row>
    <row r="121" spans="9:12" ht="13.5">
      <c r="I121" s="27"/>
      <c r="J121" s="28"/>
      <c r="K121" s="28"/>
      <c r="L121" s="28"/>
    </row>
    <row r="122" spans="9:12" ht="13.5">
      <c r="I122" s="27"/>
      <c r="J122" s="28"/>
      <c r="K122" s="28"/>
      <c r="L122" s="28"/>
    </row>
    <row r="123" spans="9:12" ht="13.5">
      <c r="I123" s="27"/>
      <c r="J123" s="28"/>
      <c r="K123" s="28"/>
      <c r="L123" s="28"/>
    </row>
    <row r="124" spans="9:12" ht="13.5">
      <c r="I124" s="27"/>
      <c r="J124" s="28"/>
      <c r="K124" s="28"/>
      <c r="L124" s="28"/>
    </row>
    <row r="125" spans="9:12" ht="13.5">
      <c r="I125" s="27"/>
      <c r="J125" s="28"/>
      <c r="K125" s="28"/>
      <c r="L125" s="28"/>
    </row>
    <row r="126" spans="9:12" ht="13.5">
      <c r="I126" s="27"/>
      <c r="J126" s="28"/>
      <c r="K126" s="28"/>
      <c r="L126" s="28"/>
    </row>
    <row r="127" spans="9:12" ht="13.5">
      <c r="I127" s="27"/>
      <c r="J127" s="28"/>
      <c r="K127" s="28"/>
      <c r="L127" s="28"/>
    </row>
    <row r="128" spans="9:12" ht="13.5">
      <c r="I128" s="27"/>
      <c r="J128" s="28"/>
      <c r="K128" s="28"/>
      <c r="L128" s="28"/>
    </row>
    <row r="129" spans="9:12" ht="13.5">
      <c r="I129" s="27"/>
      <c r="J129" s="28"/>
      <c r="K129" s="28"/>
      <c r="L129" s="28"/>
    </row>
    <row r="130" spans="9:12" ht="13.5">
      <c r="I130" s="27"/>
      <c r="J130" s="28"/>
      <c r="K130" s="28"/>
      <c r="L130" s="28"/>
    </row>
    <row r="131" spans="9:12" ht="13.5">
      <c r="I131" s="27"/>
      <c r="J131" s="28"/>
      <c r="K131" s="28"/>
      <c r="L131" s="28"/>
    </row>
    <row r="132" spans="9:12" ht="13.5">
      <c r="I132" s="27"/>
      <c r="J132" s="28"/>
      <c r="K132" s="28"/>
      <c r="L132" s="28"/>
    </row>
    <row r="133" spans="9:12" ht="13.5">
      <c r="I133" s="27"/>
      <c r="J133" s="28"/>
      <c r="K133" s="28"/>
      <c r="L133" s="28"/>
    </row>
    <row r="134" spans="9:12" ht="13.5">
      <c r="I134" s="27"/>
      <c r="J134" s="28"/>
      <c r="K134" s="28"/>
      <c r="L134" s="28"/>
    </row>
    <row r="135" spans="9:12" ht="13.5">
      <c r="I135" s="27"/>
      <c r="J135" s="28"/>
      <c r="K135" s="28"/>
      <c r="L135" s="28"/>
    </row>
    <row r="136" spans="9:12" ht="13.5">
      <c r="I136" s="27"/>
      <c r="J136" s="28"/>
      <c r="K136" s="28"/>
      <c r="L136" s="28"/>
    </row>
    <row r="137" spans="9:12" ht="13.5">
      <c r="I137" s="27"/>
      <c r="J137" s="28"/>
      <c r="K137" s="28"/>
      <c r="L137" s="28"/>
    </row>
    <row r="138" spans="9:12" ht="13.5">
      <c r="I138" s="27"/>
      <c r="J138" s="28"/>
      <c r="K138" s="28"/>
      <c r="L138" s="28"/>
    </row>
    <row r="139" spans="9:12" ht="13.5">
      <c r="I139" s="27"/>
      <c r="J139" s="28"/>
      <c r="K139" s="28"/>
      <c r="L139" s="28"/>
    </row>
    <row r="140" spans="9:12" ht="13.5">
      <c r="I140" s="27"/>
      <c r="J140" s="28"/>
      <c r="K140" s="28"/>
      <c r="L140" s="28"/>
    </row>
    <row r="141" spans="9:12" ht="13.5">
      <c r="I141" s="27"/>
      <c r="J141" s="28"/>
      <c r="K141" s="28"/>
      <c r="L141" s="28"/>
    </row>
    <row r="142" spans="9:12" ht="13.5">
      <c r="I142" s="27"/>
      <c r="J142" s="28"/>
      <c r="K142" s="28"/>
      <c r="L142" s="28"/>
    </row>
    <row r="143" spans="9:12" ht="13.5">
      <c r="I143" s="27"/>
      <c r="J143" s="28"/>
      <c r="K143" s="28"/>
      <c r="L143" s="28"/>
    </row>
    <row r="144" spans="9:12" ht="13.5">
      <c r="I144" s="27"/>
      <c r="J144" s="28"/>
      <c r="K144" s="28"/>
      <c r="L144" s="28"/>
    </row>
    <row r="145" spans="9:12" ht="13.5">
      <c r="I145" s="27"/>
      <c r="J145" s="28"/>
      <c r="K145" s="28"/>
      <c r="L145" s="28"/>
    </row>
    <row r="146" spans="9:12" ht="13.5">
      <c r="I146" s="27"/>
      <c r="J146" s="28"/>
      <c r="K146" s="28"/>
      <c r="L146" s="28"/>
    </row>
    <row r="147" spans="9:12" ht="13.5">
      <c r="I147" s="27"/>
      <c r="J147" s="28"/>
      <c r="K147" s="28"/>
      <c r="L147" s="28"/>
    </row>
    <row r="148" spans="9:12" ht="13.5">
      <c r="I148" s="27"/>
      <c r="J148" s="28"/>
      <c r="K148" s="28"/>
      <c r="L148" s="28"/>
    </row>
    <row r="149" spans="9:12" ht="13.5">
      <c r="I149" s="27"/>
      <c r="J149" s="28"/>
      <c r="K149" s="28"/>
      <c r="L149" s="28"/>
    </row>
    <row r="150" spans="9:12" ht="13.5">
      <c r="I150" s="27"/>
      <c r="J150" s="28"/>
      <c r="K150" s="28"/>
      <c r="L150" s="28"/>
    </row>
    <row r="151" spans="9:12" ht="13.5">
      <c r="I151" s="27"/>
      <c r="J151" s="28"/>
      <c r="K151" s="28"/>
      <c r="L151" s="28"/>
    </row>
    <row r="152" spans="9:12" ht="13.5">
      <c r="I152" s="27"/>
      <c r="J152" s="28"/>
      <c r="K152" s="28"/>
      <c r="L152" s="28"/>
    </row>
    <row r="153" spans="9:12" ht="13.5">
      <c r="I153" s="27"/>
      <c r="J153" s="28"/>
      <c r="K153" s="28"/>
      <c r="L153" s="28"/>
    </row>
    <row r="154" spans="9:12" ht="13.5">
      <c r="I154" s="27"/>
      <c r="J154" s="28"/>
      <c r="K154" s="28"/>
      <c r="L154" s="28"/>
    </row>
    <row r="155" spans="9:12" ht="13.5">
      <c r="I155" s="27"/>
      <c r="J155" s="28"/>
      <c r="K155" s="28"/>
      <c r="L155" s="28"/>
    </row>
    <row r="156" spans="9:12" ht="13.5">
      <c r="I156" s="27"/>
      <c r="J156" s="28"/>
      <c r="K156" s="28"/>
      <c r="L156" s="28"/>
    </row>
    <row r="157" spans="9:12" ht="13.5">
      <c r="I157" s="27"/>
      <c r="J157" s="28"/>
      <c r="K157" s="28"/>
      <c r="L157" s="28"/>
    </row>
    <row r="158" spans="9:12" ht="13.5">
      <c r="I158" s="27"/>
      <c r="J158" s="28"/>
      <c r="K158" s="28"/>
      <c r="L158" s="28"/>
    </row>
    <row r="159" spans="9:12" ht="13.5">
      <c r="I159" s="27"/>
      <c r="J159" s="28"/>
      <c r="K159" s="28"/>
      <c r="L159" s="28"/>
    </row>
    <row r="160" spans="9:12" ht="13.5">
      <c r="I160" s="27"/>
      <c r="J160" s="28"/>
      <c r="K160" s="28"/>
      <c r="L160" s="28"/>
    </row>
    <row r="161" spans="9:12" ht="13.5">
      <c r="I161" s="27"/>
      <c r="J161" s="28"/>
      <c r="K161" s="28"/>
      <c r="L161" s="28"/>
    </row>
    <row r="162" spans="9:12" ht="13.5">
      <c r="I162" s="27"/>
      <c r="J162" s="28"/>
      <c r="K162" s="28"/>
      <c r="L162" s="28"/>
    </row>
    <row r="163" spans="9:12" ht="13.5">
      <c r="I163" s="27"/>
      <c r="J163" s="28"/>
      <c r="K163" s="28"/>
      <c r="L163" s="28"/>
    </row>
  </sheetData>
  <sheetProtection/>
  <mergeCells count="2">
    <mergeCell ref="A1:H1"/>
    <mergeCell ref="A59:G59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74" sqref="G74"/>
    </sheetView>
  </sheetViews>
  <sheetFormatPr defaultColWidth="9.140625" defaultRowHeight="12.75"/>
  <cols>
    <col min="1" max="1" width="3.28125" style="83" customWidth="1"/>
    <col min="2" max="2" width="3.140625" style="83" customWidth="1"/>
    <col min="3" max="3" width="4.8515625" style="40" customWidth="1"/>
    <col min="4" max="4" width="30.8515625" style="40" bestFit="1" customWidth="1"/>
    <col min="5" max="5" width="24.421875" style="48" bestFit="1" customWidth="1"/>
    <col min="6" max="6" width="11.28125" style="47" customWidth="1"/>
    <col min="7" max="7" width="9.7109375" style="47" customWidth="1"/>
    <col min="8" max="8" width="11.28125" style="84" bestFit="1" customWidth="1"/>
    <col min="9" max="9" width="19.8515625" style="122" customWidth="1"/>
    <col min="10" max="10" width="17.421875" style="122" customWidth="1"/>
    <col min="11" max="16384" width="9.140625" style="40" customWidth="1"/>
  </cols>
  <sheetData>
    <row r="1" spans="1:8" ht="14.25">
      <c r="A1" s="196" t="s">
        <v>201</v>
      </c>
      <c r="B1" s="197"/>
      <c r="C1" s="197"/>
      <c r="D1" s="197"/>
      <c r="E1" s="197"/>
      <c r="F1" s="197"/>
      <c r="G1" s="197"/>
      <c r="H1" s="198"/>
    </row>
    <row r="2" spans="1:8" ht="13.5">
      <c r="A2" s="150" t="s">
        <v>3</v>
      </c>
      <c r="B2" s="150" t="s">
        <v>86</v>
      </c>
      <c r="C2" s="150" t="s">
        <v>99</v>
      </c>
      <c r="D2" s="150" t="s">
        <v>88</v>
      </c>
      <c r="E2" s="150" t="s">
        <v>89</v>
      </c>
      <c r="F2" s="151" t="s">
        <v>83</v>
      </c>
      <c r="G2" s="151" t="s">
        <v>84</v>
      </c>
      <c r="H2" s="151" t="s">
        <v>85</v>
      </c>
    </row>
    <row r="3" spans="1:8" ht="13.5">
      <c r="A3" s="15"/>
      <c r="B3" s="15"/>
      <c r="C3" s="15"/>
      <c r="D3" s="15"/>
      <c r="E3" s="115"/>
      <c r="F3" s="154"/>
      <c r="G3" s="154"/>
      <c r="H3" s="154"/>
    </row>
    <row r="4" spans="1:8" ht="13.5">
      <c r="A4" s="15">
        <v>10</v>
      </c>
      <c r="B4" s="15">
        <v>1</v>
      </c>
      <c r="C4" s="15">
        <v>2014</v>
      </c>
      <c r="D4" s="22"/>
      <c r="E4" s="148" t="s">
        <v>229</v>
      </c>
      <c r="F4" s="32"/>
      <c r="G4" s="32"/>
      <c r="H4" s="32">
        <v>6000</v>
      </c>
    </row>
    <row r="5" spans="1:8" ht="13.5">
      <c r="A5" s="15"/>
      <c r="B5" s="15"/>
      <c r="C5" s="15"/>
      <c r="D5" s="22"/>
      <c r="E5" s="148"/>
      <c r="F5" s="32"/>
      <c r="G5" s="32"/>
      <c r="H5" s="32"/>
    </row>
    <row r="6" spans="1:8" ht="13.5">
      <c r="A6" s="15">
        <v>7</v>
      </c>
      <c r="B6" s="15">
        <v>2</v>
      </c>
      <c r="C6" s="15">
        <v>2014</v>
      </c>
      <c r="D6" s="22" t="s">
        <v>175</v>
      </c>
      <c r="E6" s="140" t="s">
        <v>106</v>
      </c>
      <c r="F6" s="32">
        <v>1000</v>
      </c>
      <c r="G6" s="32"/>
      <c r="H6" s="32"/>
    </row>
    <row r="7" spans="1:8" ht="13.5">
      <c r="A7" s="15"/>
      <c r="B7" s="15"/>
      <c r="C7" s="15">
        <v>2014</v>
      </c>
      <c r="D7" s="22"/>
      <c r="E7" s="140" t="s">
        <v>220</v>
      </c>
      <c r="F7" s="32">
        <v>12500</v>
      </c>
      <c r="G7" s="32"/>
      <c r="H7" s="32"/>
    </row>
    <row r="8" spans="1:8" ht="13.5">
      <c r="A8" s="15"/>
      <c r="B8" s="15"/>
      <c r="C8" s="15">
        <v>2014</v>
      </c>
      <c r="D8" s="22"/>
      <c r="E8" s="140" t="s">
        <v>221</v>
      </c>
      <c r="F8" s="32">
        <v>11750</v>
      </c>
      <c r="G8" s="32"/>
      <c r="H8" s="32"/>
    </row>
    <row r="9" spans="1:8" ht="13.5">
      <c r="A9" s="15"/>
      <c r="B9" s="15"/>
      <c r="C9" s="15">
        <v>2014</v>
      </c>
      <c r="D9" s="22"/>
      <c r="E9" s="140" t="s">
        <v>222</v>
      </c>
      <c r="F9" s="32">
        <v>20000</v>
      </c>
      <c r="G9" s="32"/>
      <c r="H9" s="32"/>
    </row>
    <row r="10" spans="1:8" ht="13.5">
      <c r="A10" s="15"/>
      <c r="B10" s="15"/>
      <c r="C10" s="15">
        <v>2014</v>
      </c>
      <c r="D10" s="22"/>
      <c r="E10" s="140" t="s">
        <v>223</v>
      </c>
      <c r="F10" s="32">
        <v>25000</v>
      </c>
      <c r="G10" s="32"/>
      <c r="H10" s="32"/>
    </row>
    <row r="11" spans="1:8" ht="13.5">
      <c r="A11" s="15"/>
      <c r="B11" s="15"/>
      <c r="C11" s="15">
        <v>2014</v>
      </c>
      <c r="D11" s="22"/>
      <c r="E11" s="140" t="s">
        <v>224</v>
      </c>
      <c r="F11" s="32">
        <v>12500</v>
      </c>
      <c r="G11" s="32"/>
      <c r="H11" s="32"/>
    </row>
    <row r="12" spans="1:8" ht="13.5">
      <c r="A12" s="15"/>
      <c r="B12" s="15"/>
      <c r="C12" s="15">
        <v>2014</v>
      </c>
      <c r="D12" s="22"/>
      <c r="E12" s="140" t="s">
        <v>225</v>
      </c>
      <c r="F12" s="32">
        <v>15000</v>
      </c>
      <c r="G12" s="32"/>
      <c r="H12" s="32"/>
    </row>
    <row r="13" spans="1:8" ht="13.5">
      <c r="A13" s="15"/>
      <c r="B13" s="15"/>
      <c r="C13" s="15">
        <v>2014</v>
      </c>
      <c r="D13" s="22"/>
      <c r="E13" s="140" t="s">
        <v>226</v>
      </c>
      <c r="F13" s="32">
        <v>15000</v>
      </c>
      <c r="G13" s="32"/>
      <c r="H13" s="32"/>
    </row>
    <row r="14" spans="1:8" ht="13.5">
      <c r="A14" s="15"/>
      <c r="B14" s="15"/>
      <c r="C14" s="15">
        <v>2014</v>
      </c>
      <c r="D14" s="22"/>
      <c r="E14" s="140" t="s">
        <v>227</v>
      </c>
      <c r="F14" s="41">
        <v>20000</v>
      </c>
      <c r="G14" s="32"/>
      <c r="H14" s="32"/>
    </row>
    <row r="15" spans="1:8" ht="13.5">
      <c r="A15" s="15"/>
      <c r="B15" s="15"/>
      <c r="C15" s="15"/>
      <c r="D15" s="22"/>
      <c r="E15" s="140"/>
      <c r="F15" s="149"/>
      <c r="G15" s="32"/>
      <c r="H15" s="32">
        <f>SUM(F6:F14)</f>
        <v>132750</v>
      </c>
    </row>
    <row r="16" spans="1:8" ht="13.5">
      <c r="A16" s="15">
        <v>14</v>
      </c>
      <c r="B16" s="15">
        <v>2</v>
      </c>
      <c r="C16" s="15">
        <v>2002</v>
      </c>
      <c r="D16" s="22" t="s">
        <v>146</v>
      </c>
      <c r="E16" s="22" t="s">
        <v>236</v>
      </c>
      <c r="F16" s="32">
        <v>800</v>
      </c>
      <c r="G16" s="32"/>
      <c r="H16" s="138"/>
    </row>
    <row r="17" spans="1:8" ht="13.5">
      <c r="A17" s="15"/>
      <c r="B17" s="15"/>
      <c r="C17" s="15">
        <v>2004</v>
      </c>
      <c r="D17" s="22"/>
      <c r="E17" s="22" t="s">
        <v>237</v>
      </c>
      <c r="F17" s="32">
        <v>600</v>
      </c>
      <c r="G17" s="32"/>
      <c r="H17" s="138"/>
    </row>
    <row r="18" spans="1:8" ht="13.5">
      <c r="A18" s="15"/>
      <c r="B18" s="15"/>
      <c r="C18" s="15">
        <v>2005</v>
      </c>
      <c r="D18" s="22"/>
      <c r="E18" s="133" t="s">
        <v>231</v>
      </c>
      <c r="F18" s="32">
        <v>640</v>
      </c>
      <c r="G18" s="32"/>
      <c r="H18" s="138"/>
    </row>
    <row r="19" spans="1:8" ht="13.5">
      <c r="A19" s="15"/>
      <c r="B19" s="15"/>
      <c r="C19" s="15">
        <v>2006</v>
      </c>
      <c r="D19" s="22"/>
      <c r="E19" s="22" t="s">
        <v>211</v>
      </c>
      <c r="F19" s="32">
        <v>2300</v>
      </c>
      <c r="G19" s="32"/>
      <c r="H19" s="138"/>
    </row>
    <row r="20" spans="1:8" ht="13.5">
      <c r="A20" s="15"/>
      <c r="B20" s="15"/>
      <c r="C20" s="15">
        <v>2006</v>
      </c>
      <c r="D20" s="22"/>
      <c r="E20" s="22" t="s">
        <v>239</v>
      </c>
      <c r="F20" s="32">
        <v>800</v>
      </c>
      <c r="G20" s="32"/>
      <c r="H20" s="138"/>
    </row>
    <row r="21" spans="1:8" ht="13.5">
      <c r="A21" s="15"/>
      <c r="B21" s="15"/>
      <c r="C21" s="15">
        <v>2006</v>
      </c>
      <c r="D21" s="22"/>
      <c r="E21" s="22" t="s">
        <v>234</v>
      </c>
      <c r="F21" s="50">
        <v>1000</v>
      </c>
      <c r="G21" s="32"/>
      <c r="H21" s="138"/>
    </row>
    <row r="22" spans="1:8" ht="13.5">
      <c r="A22" s="15"/>
      <c r="B22" s="15"/>
      <c r="C22" s="15">
        <v>2007</v>
      </c>
      <c r="D22" s="22"/>
      <c r="E22" s="22" t="s">
        <v>240</v>
      </c>
      <c r="F22" s="50">
        <v>1000</v>
      </c>
      <c r="G22" s="32"/>
      <c r="H22" s="138"/>
    </row>
    <row r="23" spans="1:8" ht="13.5">
      <c r="A23" s="15"/>
      <c r="B23" s="15"/>
      <c r="C23" s="15">
        <v>2007</v>
      </c>
      <c r="D23" s="22"/>
      <c r="E23" s="22" t="s">
        <v>241</v>
      </c>
      <c r="F23" s="50">
        <v>900</v>
      </c>
      <c r="G23" s="32"/>
      <c r="H23" s="138"/>
    </row>
    <row r="24" spans="1:8" ht="13.5">
      <c r="A24" s="15"/>
      <c r="B24" s="15"/>
      <c r="C24" s="15">
        <v>2009</v>
      </c>
      <c r="D24" s="22"/>
      <c r="E24" s="22" t="s">
        <v>242</v>
      </c>
      <c r="F24" s="50">
        <v>1200</v>
      </c>
      <c r="G24" s="32"/>
      <c r="H24" s="138"/>
    </row>
    <row r="25" spans="1:8" ht="13.5">
      <c r="A25" s="15"/>
      <c r="B25" s="15"/>
      <c r="C25" s="15">
        <v>2009</v>
      </c>
      <c r="D25" s="22"/>
      <c r="E25" s="22" t="s">
        <v>243</v>
      </c>
      <c r="F25" s="50">
        <v>1460</v>
      </c>
      <c r="G25" s="32"/>
      <c r="H25" s="138"/>
    </row>
    <row r="26" spans="1:8" ht="13.5">
      <c r="A26" s="15"/>
      <c r="B26" s="15"/>
      <c r="C26" s="15">
        <v>2010</v>
      </c>
      <c r="D26" s="22"/>
      <c r="E26" s="22" t="s">
        <v>244</v>
      </c>
      <c r="F26" s="50">
        <v>1400</v>
      </c>
      <c r="G26" s="32"/>
      <c r="H26" s="138"/>
    </row>
    <row r="27" spans="1:8" ht="13.5">
      <c r="A27" s="15"/>
      <c r="B27" s="15"/>
      <c r="C27" s="15">
        <v>2010</v>
      </c>
      <c r="D27" s="22"/>
      <c r="E27" s="22" t="s">
        <v>245</v>
      </c>
      <c r="F27" s="50">
        <v>1400</v>
      </c>
      <c r="G27" s="32"/>
      <c r="H27" s="138"/>
    </row>
    <row r="28" spans="1:8" ht="13.5">
      <c r="A28" s="15"/>
      <c r="B28" s="15"/>
      <c r="C28" s="15">
        <v>2010</v>
      </c>
      <c r="D28" s="22"/>
      <c r="E28" s="22" t="s">
        <v>246</v>
      </c>
      <c r="F28" s="50">
        <v>1200</v>
      </c>
      <c r="G28" s="32"/>
      <c r="H28" s="138"/>
    </row>
    <row r="29" spans="1:8" ht="13.5">
      <c r="A29" s="15"/>
      <c r="B29" s="15"/>
      <c r="C29" s="15">
        <v>2011</v>
      </c>
      <c r="D29" s="22"/>
      <c r="E29" s="22" t="s">
        <v>247</v>
      </c>
      <c r="F29" s="50">
        <v>800</v>
      </c>
      <c r="G29" s="32"/>
      <c r="H29" s="138"/>
    </row>
    <row r="30" spans="1:8" ht="13.5">
      <c r="A30" s="15"/>
      <c r="B30" s="15"/>
      <c r="C30" s="15">
        <v>2011</v>
      </c>
      <c r="D30" s="22"/>
      <c r="E30" s="22" t="s">
        <v>248</v>
      </c>
      <c r="F30" s="50">
        <v>1200</v>
      </c>
      <c r="G30" s="32"/>
      <c r="H30" s="138"/>
    </row>
    <row r="31" spans="1:8" ht="13.5">
      <c r="A31" s="15"/>
      <c r="B31" s="15"/>
      <c r="C31" s="15">
        <v>2011</v>
      </c>
      <c r="D31" s="22"/>
      <c r="E31" s="22" t="s">
        <v>249</v>
      </c>
      <c r="F31" s="50">
        <v>1400</v>
      </c>
      <c r="G31" s="32"/>
      <c r="H31" s="138"/>
    </row>
    <row r="32" spans="1:8" ht="13.5">
      <c r="A32" s="15"/>
      <c r="B32" s="15"/>
      <c r="C32" s="15">
        <v>2011</v>
      </c>
      <c r="D32" s="22"/>
      <c r="E32" s="22" t="s">
        <v>250</v>
      </c>
      <c r="F32" s="50">
        <v>1100</v>
      </c>
      <c r="G32" s="32"/>
      <c r="H32" s="138"/>
    </row>
    <row r="33" spans="1:8" ht="13.5">
      <c r="A33" s="15"/>
      <c r="B33" s="15"/>
      <c r="C33" s="15">
        <v>2011</v>
      </c>
      <c r="D33" s="22"/>
      <c r="E33" s="22" t="s">
        <v>251</v>
      </c>
      <c r="F33" s="50">
        <v>1000</v>
      </c>
      <c r="G33" s="32"/>
      <c r="H33" s="138"/>
    </row>
    <row r="34" spans="1:8" ht="13.5">
      <c r="A34" s="15"/>
      <c r="B34" s="15"/>
      <c r="C34" s="15">
        <v>2011</v>
      </c>
      <c r="D34" s="22"/>
      <c r="E34" s="22" t="s">
        <v>252</v>
      </c>
      <c r="F34" s="50">
        <v>1300</v>
      </c>
      <c r="G34" s="32"/>
      <c r="H34" s="138"/>
    </row>
    <row r="35" spans="1:8" ht="13.5">
      <c r="A35" s="15"/>
      <c r="B35" s="15"/>
      <c r="C35" s="15">
        <v>2012</v>
      </c>
      <c r="D35" s="22"/>
      <c r="E35" s="22" t="s">
        <v>253</v>
      </c>
      <c r="F35" s="50">
        <v>1265.6</v>
      </c>
      <c r="G35" s="32"/>
      <c r="H35" s="138"/>
    </row>
    <row r="36" spans="1:8" ht="13.5">
      <c r="A36" s="15"/>
      <c r="B36" s="15"/>
      <c r="C36" s="15">
        <v>2012</v>
      </c>
      <c r="D36" s="22"/>
      <c r="E36" s="22" t="s">
        <v>254</v>
      </c>
      <c r="F36" s="50">
        <v>1700</v>
      </c>
      <c r="G36" s="32"/>
      <c r="H36" s="138"/>
    </row>
    <row r="37" spans="1:8" ht="13.5">
      <c r="A37" s="15"/>
      <c r="B37" s="15"/>
      <c r="C37" s="15">
        <v>2012</v>
      </c>
      <c r="D37" s="22"/>
      <c r="E37" s="22" t="s">
        <v>238</v>
      </c>
      <c r="F37" s="50">
        <v>926.6</v>
      </c>
      <c r="G37" s="32"/>
      <c r="H37" s="138"/>
    </row>
    <row r="38" spans="1:8" ht="13.5">
      <c r="A38" s="15"/>
      <c r="B38" s="15"/>
      <c r="C38" s="15">
        <v>2013</v>
      </c>
      <c r="D38" s="22"/>
      <c r="E38" s="22" t="s">
        <v>255</v>
      </c>
      <c r="F38" s="50">
        <v>3140</v>
      </c>
      <c r="G38" s="32"/>
      <c r="H38" s="138"/>
    </row>
    <row r="39" spans="1:8" ht="13.5">
      <c r="A39" s="15"/>
      <c r="B39" s="15"/>
      <c r="C39" s="15">
        <v>2013</v>
      </c>
      <c r="D39" s="22"/>
      <c r="E39" s="22" t="s">
        <v>256</v>
      </c>
      <c r="F39" s="50">
        <v>1252.31</v>
      </c>
      <c r="G39" s="32"/>
      <c r="H39" s="138"/>
    </row>
    <row r="40" spans="1:8" ht="13.5" customHeight="1">
      <c r="A40" s="15"/>
      <c r="B40" s="15"/>
      <c r="C40" s="15">
        <v>2013</v>
      </c>
      <c r="D40" s="22"/>
      <c r="E40" s="22" t="s">
        <v>257</v>
      </c>
      <c r="F40" s="50">
        <v>1900</v>
      </c>
      <c r="G40" s="32"/>
      <c r="H40" s="138"/>
    </row>
    <row r="41" spans="1:8" ht="13.5" customHeight="1">
      <c r="A41" s="15"/>
      <c r="B41" s="15"/>
      <c r="C41" s="15">
        <v>2014</v>
      </c>
      <c r="D41" s="22"/>
      <c r="E41" s="22" t="s">
        <v>258</v>
      </c>
      <c r="F41" s="50">
        <v>1200</v>
      </c>
      <c r="G41" s="32"/>
      <c r="H41" s="138"/>
    </row>
    <row r="42" spans="1:8" ht="13.5" customHeight="1">
      <c r="A42" s="15"/>
      <c r="B42" s="15"/>
      <c r="C42" s="15">
        <v>2014</v>
      </c>
      <c r="D42" s="22"/>
      <c r="E42" s="22" t="s">
        <v>259</v>
      </c>
      <c r="F42" s="50">
        <v>2818.32</v>
      </c>
      <c r="G42" s="32"/>
      <c r="H42" s="138"/>
    </row>
    <row r="43" spans="1:8" ht="13.5" customHeight="1">
      <c r="A43" s="15"/>
      <c r="B43" s="15"/>
      <c r="C43" s="15">
        <v>2014</v>
      </c>
      <c r="D43" s="22"/>
      <c r="E43" s="22" t="s">
        <v>260</v>
      </c>
      <c r="F43" s="50">
        <v>3016</v>
      </c>
      <c r="G43" s="32"/>
      <c r="H43" s="138"/>
    </row>
    <row r="44" spans="1:8" ht="13.5" customHeight="1">
      <c r="A44" s="15"/>
      <c r="B44" s="15"/>
      <c r="C44" s="15">
        <v>2014</v>
      </c>
      <c r="D44" s="22"/>
      <c r="E44" s="22" t="s">
        <v>107</v>
      </c>
      <c r="F44" s="41">
        <v>141.75</v>
      </c>
      <c r="G44" s="32"/>
      <c r="H44" s="138"/>
    </row>
    <row r="45" spans="1:8" ht="13.5" customHeight="1">
      <c r="A45" s="15"/>
      <c r="B45" s="15"/>
      <c r="C45" s="15"/>
      <c r="D45" s="22"/>
      <c r="E45" s="22"/>
      <c r="F45" s="23"/>
      <c r="G45" s="138">
        <f>SUM(F16:F44)</f>
        <v>38860.579999999994</v>
      </c>
      <c r="H45" s="138"/>
    </row>
    <row r="46" spans="1:8" ht="13.5" customHeight="1">
      <c r="A46" s="15"/>
      <c r="B46" s="15">
        <v>3</v>
      </c>
      <c r="C46" s="15">
        <v>2014</v>
      </c>
      <c r="D46" s="139" t="s">
        <v>219</v>
      </c>
      <c r="E46" s="22" t="s">
        <v>261</v>
      </c>
      <c r="F46" s="23"/>
      <c r="G46" s="146">
        <v>37.5</v>
      </c>
      <c r="H46" s="138"/>
    </row>
    <row r="47" spans="1:8" ht="13.5" customHeight="1">
      <c r="A47" s="15"/>
      <c r="B47" s="15"/>
      <c r="C47" s="15"/>
      <c r="D47" s="140"/>
      <c r="E47" s="140"/>
      <c r="F47" s="141"/>
      <c r="G47" s="142"/>
      <c r="H47" s="32">
        <f>+G45+G46</f>
        <v>38898.079999999994</v>
      </c>
    </row>
    <row r="48" spans="1:8" ht="13.5" customHeight="1">
      <c r="A48" s="143"/>
      <c r="B48" s="143"/>
      <c r="C48" s="143"/>
      <c r="D48" s="144"/>
      <c r="E48" s="145"/>
      <c r="F48" s="146"/>
      <c r="G48" s="146"/>
      <c r="H48" s="41"/>
    </row>
    <row r="49" spans="1:8" ht="13.5" customHeight="1" thickBot="1">
      <c r="A49" s="199" t="s">
        <v>101</v>
      </c>
      <c r="B49" s="199"/>
      <c r="C49" s="199"/>
      <c r="D49" s="199"/>
      <c r="E49" s="199"/>
      <c r="F49" s="199"/>
      <c r="G49" s="200"/>
      <c r="H49" s="147">
        <f>SUM(H4:H48)</f>
        <v>177648.08</v>
      </c>
    </row>
    <row r="50" ht="13.5" thickTop="1"/>
  </sheetData>
  <sheetProtection/>
  <mergeCells count="2">
    <mergeCell ref="A1:H1"/>
    <mergeCell ref="A49:G49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Asilo Savoia</cp:lastModifiedBy>
  <cp:lastPrinted>2015-05-12T10:49:16Z</cp:lastPrinted>
  <dcterms:created xsi:type="dcterms:W3CDTF">2003-01-22T11:59:10Z</dcterms:created>
  <dcterms:modified xsi:type="dcterms:W3CDTF">2017-03-27T08:45:08Z</dcterms:modified>
  <cp:category/>
  <cp:version/>
  <cp:contentType/>
  <cp:contentStatus/>
</cp:coreProperties>
</file>