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450" windowWidth="14040" windowHeight="11145" tabRatio="797" activeTab="4"/>
  </bookViews>
  <sheets>
    <sheet name="Entrate" sheetId="1" r:id="rId1"/>
    <sheet name="Uscite" sheetId="2" r:id="rId2"/>
    <sheet name="Conto finanziario" sheetId="3" r:id="rId3"/>
    <sheet name="Allegato Residui Attivi " sheetId="4" r:id="rId4"/>
    <sheet name="Allegato Residui Passivi  " sheetId="5" r:id="rId5"/>
  </sheets>
  <definedNames>
    <definedName name="_xlnm.Print_Titles" localSheetId="3">'Allegato Residui Attivi '!$2:$2</definedName>
    <definedName name="_xlnm.Print_Titles" localSheetId="0">'Entrate'!$1:$5</definedName>
    <definedName name="_xlnm.Print_Titles" localSheetId="1">'Uscite'!$1:$5</definedName>
  </definedNames>
  <calcPr fullCalcOnLoad="1"/>
</workbook>
</file>

<file path=xl/sharedStrings.xml><?xml version="1.0" encoding="utf-8"?>
<sst xmlns="http://schemas.openxmlformats.org/spreadsheetml/2006/main" count="431" uniqueCount="280">
  <si>
    <t>del Bialncio</t>
  </si>
  <si>
    <t>Classif. del</t>
  </si>
  <si>
    <t>Titolo</t>
  </si>
  <si>
    <t>Cap.</t>
  </si>
  <si>
    <t>Art.</t>
  </si>
  <si>
    <t>Descrizione degli articoli</t>
  </si>
  <si>
    <t>Somme stanziate</t>
  </si>
  <si>
    <t>Nel Bilancio</t>
  </si>
  <si>
    <t xml:space="preserve">Aggiunte </t>
  </si>
  <si>
    <t>Diminuite</t>
  </si>
  <si>
    <t>Definitive</t>
  </si>
  <si>
    <t>Somme accertate nell'esercizio</t>
  </si>
  <si>
    <t>Pagate</t>
  </si>
  <si>
    <t>Da pagare</t>
  </si>
  <si>
    <t>o</t>
  </si>
  <si>
    <t>Residui passivi</t>
  </si>
  <si>
    <t>Totali</t>
  </si>
  <si>
    <t>per articolo</t>
  </si>
  <si>
    <t>per capitolo</t>
  </si>
  <si>
    <t>in più</t>
  </si>
  <si>
    <t>in meno</t>
  </si>
  <si>
    <t>Differenze con il preventivo</t>
  </si>
  <si>
    <t>Note</t>
  </si>
  <si>
    <t>I</t>
  </si>
  <si>
    <t>SPESE EFFETTIVE</t>
  </si>
  <si>
    <t>a riportare</t>
  </si>
  <si>
    <t xml:space="preserve">Per nuove </t>
  </si>
  <si>
    <t>entrate</t>
  </si>
  <si>
    <t>sopravvenute</t>
  </si>
  <si>
    <t>Somme ammesse</t>
  </si>
  <si>
    <t>Totale</t>
  </si>
  <si>
    <t>Riscosse</t>
  </si>
  <si>
    <t>Da riscuotere</t>
  </si>
  <si>
    <t>Residui attivi</t>
  </si>
  <si>
    <t>TITOLO I</t>
  </si>
  <si>
    <t>ENTRATE EFFETTIVE</t>
  </si>
  <si>
    <t>riporto</t>
  </si>
  <si>
    <t>ENTRATE STRAORDINARIE</t>
  </si>
  <si>
    <t>TOTALE ENTRATE EFFETTIVE</t>
  </si>
  <si>
    <t>TITOLO II</t>
  </si>
  <si>
    <t>MOVIMENTO DI CAPITALI</t>
  </si>
  <si>
    <t>II</t>
  </si>
  <si>
    <t>TOTALE MOVIMENTO DI CAPITALI</t>
  </si>
  <si>
    <t>III</t>
  </si>
  <si>
    <t>PARTITE DI GIRO</t>
  </si>
  <si>
    <t>RIEPILOGO DELL'ENTRATA</t>
  </si>
  <si>
    <t>TOTALE RESIDUI ATTIVI</t>
  </si>
  <si>
    <t>IL CONTO FINANZIARIO</t>
  </si>
  <si>
    <t>A</t>
  </si>
  <si>
    <t>CONTO DI CASSA</t>
  </si>
  <si>
    <t>Fondo cassa esistente ad inizio esercizio</t>
  </si>
  <si>
    <t>Ammontare delle somme riscosse</t>
  </si>
  <si>
    <t>a</t>
  </si>
  <si>
    <t>in conto competenza</t>
  </si>
  <si>
    <t>b</t>
  </si>
  <si>
    <t>in conto residuo</t>
  </si>
  <si>
    <t>Totale liquidità</t>
  </si>
  <si>
    <t>Ammontare dei pagamenti eseguiti</t>
  </si>
  <si>
    <t>c</t>
  </si>
  <si>
    <t>d</t>
  </si>
  <si>
    <t>Fondo cassa a fine esercizio</t>
  </si>
  <si>
    <t>B</t>
  </si>
  <si>
    <t>C</t>
  </si>
  <si>
    <t>Residui risultanti a fine esercizio</t>
  </si>
  <si>
    <t>attivi</t>
  </si>
  <si>
    <t>e</t>
  </si>
  <si>
    <t>dell'esercizio</t>
  </si>
  <si>
    <t>f</t>
  </si>
  <si>
    <t>anni precedenti</t>
  </si>
  <si>
    <t>passivi</t>
  </si>
  <si>
    <t>g</t>
  </si>
  <si>
    <t>h</t>
  </si>
  <si>
    <t>differenza</t>
  </si>
  <si>
    <t>fondo cassa a fine esercizio</t>
  </si>
  <si>
    <t>Avanzo Complessivo per l'esercizio</t>
  </si>
  <si>
    <t>TOTALE SPESE EFFETTIVE</t>
  </si>
  <si>
    <t>TOTALE MOVIMENTO CAPITALI</t>
  </si>
  <si>
    <t>TITOLO III</t>
  </si>
  <si>
    <t>TOTALE PARTITE DI GIRO</t>
  </si>
  <si>
    <t>RIEPILOGO DELL'USCITA</t>
  </si>
  <si>
    <t>TOTALE GENERALE DELL'ENTRATA</t>
  </si>
  <si>
    <t>TOTALE RESIDUI PASSIVI</t>
  </si>
  <si>
    <t>importo</t>
  </si>
  <si>
    <t>totale art.</t>
  </si>
  <si>
    <t>totale Cap.</t>
  </si>
  <si>
    <t>art.</t>
  </si>
  <si>
    <t>TITOLO  III</t>
  </si>
  <si>
    <t>descrizione articolo</t>
  </si>
  <si>
    <t>soggetto</t>
  </si>
  <si>
    <t xml:space="preserve"> </t>
  </si>
  <si>
    <t>INTERESSI ATTIVI</t>
  </si>
  <si>
    <t>DEPOSITI E RITENUTE</t>
  </si>
  <si>
    <t>IMPOSTE E TASSE</t>
  </si>
  <si>
    <t>Imposte e tasse</t>
  </si>
  <si>
    <t xml:space="preserve">MANUTENZIONE ORDINARIA </t>
  </si>
  <si>
    <t>FABBRICATI</t>
  </si>
  <si>
    <t>Assicurazioni</t>
  </si>
  <si>
    <t>anno</t>
  </si>
  <si>
    <t xml:space="preserve">TOTALE RESIDUI ATTIVI </t>
  </si>
  <si>
    <t xml:space="preserve">TOTALE RESIDUI PASSIVI </t>
  </si>
  <si>
    <t>Entrate accertate nell'esercizio</t>
  </si>
  <si>
    <t>Spese impegnate nell'esercizio</t>
  </si>
  <si>
    <t>USCITE EFFETTIVE</t>
  </si>
  <si>
    <t>FONDO DI RISERVA</t>
  </si>
  <si>
    <t>Provveditore</t>
  </si>
  <si>
    <t>Diversi</t>
  </si>
  <si>
    <r>
      <t>AVANZO</t>
    </r>
    <r>
      <rPr>
        <u val="single"/>
        <sz val="9"/>
        <rFont val="Book Antiqua"/>
        <family val="1"/>
      </rPr>
      <t xml:space="preserve"> COMPLESSIVO FINE ESERCIZIO</t>
    </r>
  </si>
  <si>
    <t>AVANZO PER LA GESTIONE DI COMPETENZA</t>
  </si>
  <si>
    <t>TOTALE GENERALE DELL'USCITA</t>
  </si>
  <si>
    <t xml:space="preserve"> DEL  TESORIERE (CASSIERE O CONTABILE) HA, PERCIO', IL SEGUENTE RISULTATO :</t>
  </si>
  <si>
    <t>CANONI DI LOCAZIONE</t>
  </si>
  <si>
    <t>Avanzo dell'esercizio</t>
  </si>
  <si>
    <t>3 e 4</t>
  </si>
  <si>
    <t>Fitti Via Monza 4/16</t>
  </si>
  <si>
    <t>Fitti Via Isernia</t>
  </si>
  <si>
    <t>Centro Anziani</t>
  </si>
  <si>
    <t>ASL Roma/C</t>
  </si>
  <si>
    <t>Provincia di Roma</t>
  </si>
  <si>
    <t>CEDOLE</t>
  </si>
  <si>
    <t>Cedole su Titoli</t>
  </si>
  <si>
    <t>Cedole su BOT</t>
  </si>
  <si>
    <t>INTERESSI SU CREDITI</t>
  </si>
  <si>
    <t>Interessi su Crediti</t>
  </si>
  <si>
    <t>PM</t>
  </si>
  <si>
    <t>SUSSIDI E OBLAZIONI</t>
  </si>
  <si>
    <t>Sussidi e Oblazioni</t>
  </si>
  <si>
    <t>CONTRIBUTI VARI</t>
  </si>
  <si>
    <t>Contributi Vari</t>
  </si>
  <si>
    <t>RIMBORSO E CONCORSO SPESE</t>
  </si>
  <si>
    <t>Rimborso e Concorso Spese</t>
  </si>
  <si>
    <t>Interessi Attivi</t>
  </si>
  <si>
    <t>Entrate Straordinarie Patrimoniali</t>
  </si>
  <si>
    <t>Entrate Straordinarie non Patrimoniali</t>
  </si>
  <si>
    <t>Oblazioni</t>
  </si>
  <si>
    <t>Lasciti, Doni, Titoli</t>
  </si>
  <si>
    <t>RICAVO VENDITA IMMOBILI</t>
  </si>
  <si>
    <t>Ricavo Vendita Immobili</t>
  </si>
  <si>
    <t>LASCITI, DONI E TITOLI</t>
  </si>
  <si>
    <t>ONERI ACCESSORI</t>
  </si>
  <si>
    <t>Oneri Accessori</t>
  </si>
  <si>
    <t>Quote Riscaldamento</t>
  </si>
  <si>
    <t>Depositi E anticipazioni Varie</t>
  </si>
  <si>
    <t>Riscossione Depositi a Garanzia</t>
  </si>
  <si>
    <t>Recupero Spese Registrazione Contratti</t>
  </si>
  <si>
    <t>Manutenzione Ordinaria Stabili</t>
  </si>
  <si>
    <t>Manutenzione Ordinaria Stabili Istituti</t>
  </si>
  <si>
    <t>Assicurazioni Varie</t>
  </si>
  <si>
    <t>Censi Legati Lazzaro Del Bufalo</t>
  </si>
  <si>
    <t>Amministrazione Provinciale Roma</t>
  </si>
  <si>
    <t>SPESE DI AMMINISTRAZIONE</t>
  </si>
  <si>
    <t>Cancelleria e Stampati</t>
  </si>
  <si>
    <t>Marche e Bollati</t>
  </si>
  <si>
    <t>Spese Telefoniche</t>
  </si>
  <si>
    <t>Spese Postali</t>
  </si>
  <si>
    <t>Spese di Locomozione</t>
  </si>
  <si>
    <t>Spese Diverse</t>
  </si>
  <si>
    <t>Indennità Consiglio di Amministrazione</t>
  </si>
  <si>
    <t>PERSONALE DIPENDENTE</t>
  </si>
  <si>
    <t>Stipendi Personale Dipendente</t>
  </si>
  <si>
    <t>Assegni Nucleo Familiare</t>
  </si>
  <si>
    <t>Contributi</t>
  </si>
  <si>
    <t>IRAP</t>
  </si>
  <si>
    <t>FITTI FIGURATIVI</t>
  </si>
  <si>
    <t>Fitti Figurativi Roma</t>
  </si>
  <si>
    <t>Fitti Figurativi Anzio</t>
  </si>
  <si>
    <t>SPESE DI ASSISTENZA E BENEFICENZA</t>
  </si>
  <si>
    <t>Sussidi Opere Pie</t>
  </si>
  <si>
    <t>Spese di Assistenza e Beneficenza</t>
  </si>
  <si>
    <t>SPESE RICORRENTI</t>
  </si>
  <si>
    <t>Spese Ricorrenti</t>
  </si>
  <si>
    <t>Vacazioni Tecniche</t>
  </si>
  <si>
    <t>Lavori Straordinari Stabili Locatizi</t>
  </si>
  <si>
    <t>Lavori Straordinari Stabili Istituti</t>
  </si>
  <si>
    <t>Acquisti Straordinari</t>
  </si>
  <si>
    <t>Spese, Legali, Notarili, Diverse</t>
  </si>
  <si>
    <t>Compensi Straordinari Diversi</t>
  </si>
  <si>
    <t>Interessi su Depositi a Garanzia</t>
  </si>
  <si>
    <t>Interessi Passivi Tesoriere</t>
  </si>
  <si>
    <t>Reinvestimento in Titoli</t>
  </si>
  <si>
    <t>REINVESTIMENTO IN TITOLI</t>
  </si>
  <si>
    <t>ACQUISTO DI TITOLI</t>
  </si>
  <si>
    <t xml:space="preserve">Acquisto Titoli </t>
  </si>
  <si>
    <t>Anticipazioni Economali</t>
  </si>
  <si>
    <t>Restituzione Depositi in Garanzia</t>
  </si>
  <si>
    <t>Spese Registrazione Contratti Inquilini</t>
  </si>
  <si>
    <t>Canoni di locazione</t>
  </si>
  <si>
    <t xml:space="preserve">1 a 3 </t>
  </si>
  <si>
    <t>Depositi e ritenute</t>
  </si>
  <si>
    <t>1 a 6</t>
  </si>
  <si>
    <t>Fitti Via Isernia 4</t>
  </si>
  <si>
    <t>ASL RM/C</t>
  </si>
  <si>
    <t>Depositi e Anticipazioni Varie</t>
  </si>
  <si>
    <t>Ortopedia Sanitas S.r.l.</t>
  </si>
  <si>
    <t>Mura Silvestra</t>
  </si>
  <si>
    <t xml:space="preserve">Vacazioni Tecniche </t>
  </si>
  <si>
    <t>SPESE STRAORDINARIE DI AMM.NE</t>
  </si>
  <si>
    <t>SPESE STRAORDINARIE PATR.LI</t>
  </si>
  <si>
    <t>ANTICIPAZION IVARIE</t>
  </si>
  <si>
    <t>Restituzione Depositi A Garanzia</t>
  </si>
  <si>
    <t xml:space="preserve">Spese Registrazione Contratti </t>
  </si>
  <si>
    <t>Asilo Infantile Ciro Piro</t>
  </si>
  <si>
    <t>Asilo Infantile Divino Amore</t>
  </si>
  <si>
    <t>Spese Registrazione Contratti di Affitto</t>
  </si>
  <si>
    <t>Componeneti N.d.V.</t>
  </si>
  <si>
    <t>Via Isernia, 4 int. 14</t>
  </si>
  <si>
    <t>Via Monza, 12 Int.1</t>
  </si>
  <si>
    <t>Via Monza, 14</t>
  </si>
  <si>
    <t>Via Isernia, 4 Int. 21</t>
  </si>
  <si>
    <t>Via Isernia, 4 Int. 5</t>
  </si>
  <si>
    <t>Via Isernia, 4 Int. 15</t>
  </si>
  <si>
    <t>Inquilino Cessato P.A.M.</t>
  </si>
  <si>
    <t>Via Monza, 10</t>
  </si>
  <si>
    <t>Via Monza, 16</t>
  </si>
  <si>
    <t>Via Isernia, 4 Int. AB</t>
  </si>
  <si>
    <t>Via Isernia, 4 Int. 2</t>
  </si>
  <si>
    <t>Via Isernia, 4 Int. 9</t>
  </si>
  <si>
    <t>Via Isernia, 4 Int. 3</t>
  </si>
  <si>
    <t>Via Isernia, 4 Int. 7</t>
  </si>
  <si>
    <t>Via Isernia, 4 Int. 10</t>
  </si>
  <si>
    <t>Via Isernia, 4 Int. 12</t>
  </si>
  <si>
    <t>Via Isernia, 4 Int. 20</t>
  </si>
  <si>
    <t>Via Isernia, 4 Int. 4</t>
  </si>
  <si>
    <t>Via Isernia, 4 Int. 16</t>
  </si>
  <si>
    <t>Via Monza, 12 Int. 2</t>
  </si>
  <si>
    <t>Via Isernia, 4 Int. 8</t>
  </si>
  <si>
    <t>Via Isernia, 4 Int. 6</t>
  </si>
  <si>
    <t>Via Isernia, 4 Int. 19</t>
  </si>
  <si>
    <t>Via Isernia, 4 Int. 18</t>
  </si>
  <si>
    <t>Via Isernia, 4 Int. 14</t>
  </si>
  <si>
    <t>Es. 2013 e prec.</t>
  </si>
  <si>
    <t>Del. 22/2015</t>
  </si>
  <si>
    <t>Somme c/terzi</t>
  </si>
  <si>
    <t>Platica Elena</t>
  </si>
  <si>
    <t>Regione Lazio</t>
  </si>
  <si>
    <t>Lasciti Doni e titoli</t>
  </si>
  <si>
    <t>Ente Medesimo</t>
  </si>
  <si>
    <t>Recupero Spese Reg. Contratti</t>
  </si>
  <si>
    <t>Jucci elettrotecnica</t>
  </si>
  <si>
    <t>Luccarini Srl</t>
  </si>
  <si>
    <t>Fastweb S.p.a.</t>
  </si>
  <si>
    <t>Avanzo di cassa al 31/12/2014</t>
  </si>
  <si>
    <t>RESIDUI ATTIVI AL 31/12/2014</t>
  </si>
  <si>
    <t>Es. 2014</t>
  </si>
  <si>
    <t>Alessandro Piccirilli</t>
  </si>
  <si>
    <t>Contributi Alle IPAB</t>
  </si>
  <si>
    <t>Attività Socio-Educative Ass.li Svolte</t>
  </si>
  <si>
    <t>Centro Donna Lilith</t>
  </si>
  <si>
    <t>Centro Reg. S. Alessio</t>
  </si>
  <si>
    <t>G.E.R. S.R.L.</t>
  </si>
  <si>
    <t>Coop. Roma Solidarietà</t>
  </si>
  <si>
    <t xml:space="preserve">Area Minori </t>
  </si>
  <si>
    <t>125° Anniversario Erezione Ente Morale</t>
  </si>
  <si>
    <t>Pixel S.r.l.</t>
  </si>
  <si>
    <t>Pacchetto Famiglia ex DGR 945/2014</t>
  </si>
  <si>
    <t>Arch. Valerio Biagiola</t>
  </si>
  <si>
    <t>Spese Legali Notarili e Diverse</t>
  </si>
  <si>
    <t>Avv. Mungari Santo Emanuele</t>
  </si>
  <si>
    <t>Comp. Straordinari Diversi</t>
  </si>
  <si>
    <t>Valli Roberta</t>
  </si>
  <si>
    <t>Restituzione Depositi a Garanzia</t>
  </si>
  <si>
    <t>Spese Registrazione Contratti</t>
  </si>
  <si>
    <t>RESIDUI PASSIVI AL 31/12/2014</t>
  </si>
  <si>
    <t>Pacchetto Famiglia Ex DGR 945/2014</t>
  </si>
  <si>
    <t>Fondo Produttività e Risultato</t>
  </si>
  <si>
    <t>RESIDUI ATTIVI ANNO 2015</t>
  </si>
  <si>
    <t>RESIDUI PASSIVI  ANNO 2015</t>
  </si>
  <si>
    <t>Istituto degli Innocenti</t>
  </si>
  <si>
    <t>Contributi alle Ipab per svolgimento di attività</t>
  </si>
  <si>
    <t>attività Socio Educative Ass.li svolte</t>
  </si>
  <si>
    <t>Diversi Emporio Savoia</t>
  </si>
  <si>
    <t>Inquilino cessato C.H.</t>
  </si>
  <si>
    <t>Via Isernia, 4 Int. D</t>
  </si>
  <si>
    <t>Via Isernia, 4 Int. 17</t>
  </si>
  <si>
    <t>CAMST S.p.a.</t>
  </si>
  <si>
    <t>Telecom Italia S.p.a.</t>
  </si>
  <si>
    <t>Personale Dipendente</t>
  </si>
  <si>
    <t>Progetto Curare con Cura</t>
  </si>
  <si>
    <t>Residenza Regina Margherita</t>
  </si>
  <si>
    <t>Via Isernia, 4 Int. C</t>
  </si>
  <si>
    <t>Via Isernia, 4 Int. 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</si>
</sst>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[Red]\-#,##0.00\ 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_-* #,##0_-;[Red]\-* #,##0_-;_-* &quot;-&quot;_-;_-@_-"/>
    <numFmt numFmtId="178" formatCode="#,##0_);\(#,##0\)"/>
    <numFmt numFmtId="179" formatCode="#,##0.00_);\(#,##0.00\)"/>
    <numFmt numFmtId="180" formatCode="#,##0.000"/>
    <numFmt numFmtId="181" formatCode="#,##0.0000"/>
    <numFmt numFmtId="182" formatCode="_-* #,##0.0_-;\-* #,##0.0_-;_-* &quot;-&quot;_-;_-@_-"/>
    <numFmt numFmtId="183" formatCode="_-* #,##0.00_-;\-* #,##0.00_-;_-* &quot;-&quot;_-;_-@_-"/>
    <numFmt numFmtId="184" formatCode="0.0"/>
    <numFmt numFmtId="185" formatCode="_-* #,##0.000_-;\-* #,##0.000_-;_-* &quot;-&quot;_-;_-@_-"/>
    <numFmt numFmtId="186" formatCode="#,##0.00_ ;\-#,##0.00\ "/>
    <numFmt numFmtId="187" formatCode="#,##0_ ;\-#,##0\ "/>
    <numFmt numFmtId="188" formatCode="#,##0.00;[Red]#,##0.00"/>
    <numFmt numFmtId="189" formatCode="&quot;€&quot;\ #,##0"/>
    <numFmt numFmtId="190" formatCode="_-* #,##0.0_-;\-* #,##0.0_-;_-* &quot;-&quot;?_-;_-@_-"/>
    <numFmt numFmtId="191" formatCode="#,##0_ ;[Red]\-#,##0\ "/>
    <numFmt numFmtId="192" formatCode="#,##0;[Red]#,##0"/>
    <numFmt numFmtId="193" formatCode="0.00;[Red]0.00"/>
  </numFmts>
  <fonts count="46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sz val="10"/>
      <color indexed="17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10"/>
      <name val="Book Antiqua"/>
      <family val="1"/>
    </font>
    <font>
      <i/>
      <sz val="10"/>
      <name val="Book Antiqua"/>
      <family val="1"/>
    </font>
    <font>
      <i/>
      <u val="single"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u val="single"/>
      <sz val="9"/>
      <name val="Book Antiqu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27" borderId="4" applyNumberFormat="0" applyFont="0" applyAlignment="0" applyProtection="0"/>
    <xf numFmtId="0" fontId="40" fillId="18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8" fontId="1" fillId="0" borderId="1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38" fontId="1" fillId="0" borderId="10" xfId="0" applyNumberFormat="1" applyFont="1" applyFill="1" applyBorder="1" applyAlignment="1" applyProtection="1">
      <alignment horizontal="left"/>
      <protection/>
    </xf>
    <xf numFmtId="38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46" applyNumberFormat="1" applyFont="1" applyFill="1" applyBorder="1" applyAlignment="1">
      <alignment/>
    </xf>
    <xf numFmtId="188" fontId="1" fillId="0" borderId="10" xfId="46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188" fontId="3" fillId="0" borderId="15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188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1" fillId="0" borderId="12" xfId="46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3" fontId="1" fillId="0" borderId="10" xfId="46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1" fillId="0" borderId="11" xfId="46" applyNumberFormat="1" applyFont="1" applyFill="1" applyBorder="1" applyAlignment="1">
      <alignment/>
    </xf>
    <xf numFmtId="43" fontId="7" fillId="0" borderId="10" xfId="46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1" fillId="0" borderId="18" xfId="46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 horizontal="center"/>
    </xf>
    <xf numFmtId="43" fontId="1" fillId="0" borderId="15" xfId="46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83" fontId="1" fillId="0" borderId="10" xfId="0" applyNumberFormat="1" applyFont="1" applyFill="1" applyBorder="1" applyAlignment="1">
      <alignment/>
    </xf>
    <xf numFmtId="183" fontId="2" fillId="0" borderId="0" xfId="46" applyNumberFormat="1" applyFont="1" applyFill="1" applyBorder="1" applyAlignment="1">
      <alignment/>
    </xf>
    <xf numFmtId="0" fontId="2" fillId="0" borderId="0" xfId="0" applyFont="1" applyFill="1" applyAlignment="1">
      <alignment/>
    </xf>
    <xf numFmtId="170" fontId="1" fillId="0" borderId="19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0" fillId="0" borderId="0" xfId="46" applyNumberFormat="1" applyFont="1" applyFill="1" applyAlignment="1">
      <alignment/>
    </xf>
    <xf numFmtId="16" fontId="1" fillId="0" borderId="10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43" fontId="3" fillId="0" borderId="21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3" fontId="3" fillId="0" borderId="10" xfId="45" applyFont="1" applyBorder="1" applyAlignment="1">
      <alignment horizontal="right"/>
    </xf>
    <xf numFmtId="43" fontId="2" fillId="0" borderId="10" xfId="45" applyFont="1" applyFill="1" applyBorder="1" applyAlignment="1">
      <alignment horizontal="right"/>
    </xf>
    <xf numFmtId="43" fontId="3" fillId="0" borderId="11" xfId="45" applyFont="1" applyBorder="1" applyAlignment="1">
      <alignment horizontal="right"/>
    </xf>
    <xf numFmtId="43" fontId="2" fillId="0" borderId="11" xfId="45" applyFont="1" applyFill="1" applyBorder="1" applyAlignment="1">
      <alignment horizontal="right"/>
    </xf>
    <xf numFmtId="43" fontId="2" fillId="0" borderId="0" xfId="45" applyFont="1" applyFill="1" applyBorder="1" applyAlignment="1">
      <alignment horizontal="right"/>
    </xf>
    <xf numFmtId="43" fontId="1" fillId="0" borderId="0" xfId="45" applyFont="1" applyFill="1" applyBorder="1" applyAlignment="1">
      <alignment horizontal="right"/>
    </xf>
    <xf numFmtId="43" fontId="1" fillId="0" borderId="0" xfId="45" applyFont="1" applyBorder="1" applyAlignment="1">
      <alignment horizontal="right"/>
    </xf>
    <xf numFmtId="43" fontId="1" fillId="0" borderId="10" xfId="45" applyFont="1" applyFill="1" applyBorder="1" applyAlignment="1">
      <alignment/>
    </xf>
    <xf numFmtId="43" fontId="1" fillId="0" borderId="11" xfId="45" applyFont="1" applyFill="1" applyBorder="1" applyAlignment="1">
      <alignment/>
    </xf>
    <xf numFmtId="43" fontId="1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61" applyFont="1" applyFill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9"/>
  <sheetViews>
    <sheetView zoomScalePageLayoutView="0" workbookViewId="0" topLeftCell="A1">
      <pane ySplit="1605" topLeftCell="A157" activePane="bottomLeft" state="split"/>
      <selection pane="topLeft" activeCell="C1" sqref="A1:IV16384"/>
      <selection pane="bottomLeft" activeCell="E166" sqref="E166"/>
    </sheetView>
  </sheetViews>
  <sheetFormatPr defaultColWidth="9.140625" defaultRowHeight="13.5" customHeight="1"/>
  <cols>
    <col min="1" max="2" width="2.8515625" style="5" customWidth="1"/>
    <col min="3" max="3" width="4.7109375" style="5" bestFit="1" customWidth="1"/>
    <col min="4" max="4" width="36.7109375" style="5" bestFit="1" customWidth="1"/>
    <col min="5" max="5" width="14.8515625" style="5" bestFit="1" customWidth="1"/>
    <col min="6" max="7" width="12.421875" style="5" bestFit="1" customWidth="1"/>
    <col min="8" max="9" width="12.421875" style="18" bestFit="1" customWidth="1"/>
    <col min="10" max="10" width="13.140625" style="18" customWidth="1"/>
    <col min="11" max="11" width="12.421875" style="18" bestFit="1" customWidth="1"/>
    <col min="12" max="12" width="11.00390625" style="39" bestFit="1" customWidth="1"/>
    <col min="13" max="13" width="12.7109375" style="18" customWidth="1"/>
    <col min="14" max="14" width="12.8515625" style="5" bestFit="1" customWidth="1"/>
    <col min="15" max="15" width="11.00390625" style="5" bestFit="1" customWidth="1"/>
    <col min="16" max="16" width="9.140625" style="5" customWidth="1"/>
    <col min="17" max="17" width="9.8515625" style="5" bestFit="1" customWidth="1"/>
    <col min="18" max="16384" width="9.140625" style="5" customWidth="1"/>
  </cols>
  <sheetData>
    <row r="1" spans="1:14" ht="13.5" customHeight="1">
      <c r="A1" s="159" t="s">
        <v>1</v>
      </c>
      <c r="B1" s="160"/>
      <c r="C1" s="161"/>
      <c r="D1" s="162" t="s">
        <v>5</v>
      </c>
      <c r="E1" s="150" t="s">
        <v>29</v>
      </c>
      <c r="F1" s="151"/>
      <c r="G1" s="152"/>
      <c r="H1" s="168" t="s">
        <v>11</v>
      </c>
      <c r="I1" s="168"/>
      <c r="J1" s="168"/>
      <c r="K1" s="168"/>
      <c r="L1" s="168" t="s">
        <v>21</v>
      </c>
      <c r="M1" s="168"/>
      <c r="N1" s="162" t="s">
        <v>22</v>
      </c>
    </row>
    <row r="2" spans="1:14" ht="13.5" customHeight="1">
      <c r="A2" s="172" t="s">
        <v>0</v>
      </c>
      <c r="B2" s="173"/>
      <c r="C2" s="174"/>
      <c r="D2" s="163"/>
      <c r="E2" s="153"/>
      <c r="F2" s="154"/>
      <c r="G2" s="155"/>
      <c r="H2" s="149"/>
      <c r="I2" s="149"/>
      <c r="J2" s="149"/>
      <c r="K2" s="149"/>
      <c r="L2" s="149"/>
      <c r="M2" s="149"/>
      <c r="N2" s="163"/>
    </row>
    <row r="3" spans="1:14" ht="13.5" customHeight="1">
      <c r="A3" s="156" t="s">
        <v>2</v>
      </c>
      <c r="B3" s="156" t="s">
        <v>3</v>
      </c>
      <c r="C3" s="156" t="s">
        <v>4</v>
      </c>
      <c r="D3" s="163"/>
      <c r="E3" s="148" t="s">
        <v>7</v>
      </c>
      <c r="F3" s="11" t="s">
        <v>26</v>
      </c>
      <c r="G3" s="148" t="s">
        <v>30</v>
      </c>
      <c r="H3" s="148" t="s">
        <v>31</v>
      </c>
      <c r="I3" s="11" t="s">
        <v>32</v>
      </c>
      <c r="J3" s="165" t="s">
        <v>16</v>
      </c>
      <c r="K3" s="165"/>
      <c r="L3" s="166" t="s">
        <v>19</v>
      </c>
      <c r="M3" s="148" t="s">
        <v>20</v>
      </c>
      <c r="N3" s="163"/>
    </row>
    <row r="4" spans="1:14" ht="13.5" customHeight="1">
      <c r="A4" s="157"/>
      <c r="B4" s="157"/>
      <c r="C4" s="157"/>
      <c r="D4" s="163"/>
      <c r="E4" s="148"/>
      <c r="F4" s="11" t="s">
        <v>27</v>
      </c>
      <c r="G4" s="148"/>
      <c r="H4" s="148"/>
      <c r="I4" s="11" t="s">
        <v>14</v>
      </c>
      <c r="J4" s="148" t="s">
        <v>17</v>
      </c>
      <c r="K4" s="148" t="s">
        <v>18</v>
      </c>
      <c r="L4" s="166"/>
      <c r="M4" s="148"/>
      <c r="N4" s="163"/>
    </row>
    <row r="5" spans="1:14" ht="13.5" customHeight="1">
      <c r="A5" s="158"/>
      <c r="B5" s="158"/>
      <c r="C5" s="158"/>
      <c r="D5" s="164"/>
      <c r="E5" s="149"/>
      <c r="F5" s="10" t="s">
        <v>28</v>
      </c>
      <c r="G5" s="149"/>
      <c r="H5" s="149"/>
      <c r="I5" s="10" t="s">
        <v>33</v>
      </c>
      <c r="J5" s="149"/>
      <c r="K5" s="149"/>
      <c r="L5" s="167"/>
      <c r="M5" s="149"/>
      <c r="N5" s="164"/>
    </row>
    <row r="6" spans="1:14" ht="13.5" customHeight="1">
      <c r="A6" s="12" t="s">
        <v>23</v>
      </c>
      <c r="B6" s="12"/>
      <c r="C6" s="12"/>
      <c r="D6" s="12" t="s">
        <v>34</v>
      </c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13.5" customHeight="1">
      <c r="A7" s="7"/>
      <c r="B7" s="7"/>
      <c r="C7" s="7"/>
      <c r="D7" s="67" t="s">
        <v>35</v>
      </c>
      <c r="E7" s="42"/>
      <c r="F7" s="42"/>
      <c r="G7" s="42"/>
      <c r="H7" s="42"/>
      <c r="I7" s="42"/>
      <c r="J7" s="42"/>
      <c r="K7" s="42"/>
      <c r="L7" s="42"/>
      <c r="M7" s="42"/>
      <c r="N7" s="84"/>
    </row>
    <row r="8" spans="1:14" ht="13.5" customHeight="1">
      <c r="A8" s="7"/>
      <c r="B8" s="7"/>
      <c r="C8" s="7"/>
      <c r="D8" s="67"/>
      <c r="E8" s="42"/>
      <c r="F8" s="42"/>
      <c r="G8" s="42"/>
      <c r="H8" s="42"/>
      <c r="I8" s="42"/>
      <c r="J8" s="42"/>
      <c r="K8" s="42"/>
      <c r="L8" s="42"/>
      <c r="M8" s="42"/>
      <c r="N8" s="84"/>
    </row>
    <row r="9" spans="1:14" ht="13.5" customHeight="1">
      <c r="A9" s="7"/>
      <c r="B9" s="7">
        <v>1</v>
      </c>
      <c r="C9" s="7"/>
      <c r="D9" s="69" t="s">
        <v>110</v>
      </c>
      <c r="E9" s="42"/>
      <c r="F9" s="42"/>
      <c r="G9" s="42"/>
      <c r="H9" s="42"/>
      <c r="I9" s="42"/>
      <c r="J9" s="42"/>
      <c r="K9" s="42"/>
      <c r="L9" s="42"/>
      <c r="M9" s="42"/>
      <c r="N9" s="85"/>
    </row>
    <row r="10" spans="1:14" ht="13.5" customHeight="1">
      <c r="A10" s="7"/>
      <c r="B10" s="7"/>
      <c r="C10" s="7"/>
      <c r="D10" s="69"/>
      <c r="E10" s="42"/>
      <c r="F10" s="42"/>
      <c r="G10" s="42"/>
      <c r="H10" s="42"/>
      <c r="I10" s="42"/>
      <c r="J10" s="42"/>
      <c r="K10" s="42"/>
      <c r="L10" s="42"/>
      <c r="M10" s="42"/>
      <c r="N10" s="85"/>
    </row>
    <row r="11" spans="1:14" ht="13.5" customHeight="1">
      <c r="A11" s="7"/>
      <c r="B11" s="7"/>
      <c r="C11" s="7">
        <v>1</v>
      </c>
      <c r="D11" s="42" t="s">
        <v>113</v>
      </c>
      <c r="E11" s="42">
        <v>42000</v>
      </c>
      <c r="F11" s="42">
        <v>0</v>
      </c>
      <c r="G11" s="42">
        <f>+E11+F11</f>
        <v>42000</v>
      </c>
      <c r="H11" s="42">
        <v>42168.01</v>
      </c>
      <c r="I11" s="42">
        <v>2530</v>
      </c>
      <c r="J11" s="42">
        <f>+H11+I11</f>
        <v>44698.01</v>
      </c>
      <c r="K11" s="86"/>
      <c r="L11" s="38">
        <f>-G11+J11</f>
        <v>2698.010000000002</v>
      </c>
      <c r="M11" s="38"/>
      <c r="N11" s="84"/>
    </row>
    <row r="12" spans="1:14" ht="13.5" customHeight="1">
      <c r="A12" s="7"/>
      <c r="B12" s="7"/>
      <c r="C12" s="7">
        <v>2</v>
      </c>
      <c r="D12" s="42" t="s">
        <v>114</v>
      </c>
      <c r="E12" s="42">
        <v>148000</v>
      </c>
      <c r="F12" s="42">
        <v>0</v>
      </c>
      <c r="G12" s="42">
        <f>+E12+F12</f>
        <v>148000</v>
      </c>
      <c r="H12" s="42">
        <v>146715.91</v>
      </c>
      <c r="I12" s="80">
        <f>1634.72+493+931.11+2202+675.74+8861.88</f>
        <v>14798.449999999999</v>
      </c>
      <c r="J12" s="42">
        <f>+H12+I12</f>
        <v>161514.36000000002</v>
      </c>
      <c r="K12" s="86"/>
      <c r="L12" s="38">
        <f>-G12+J12</f>
        <v>13514.360000000015</v>
      </c>
      <c r="M12" s="38"/>
      <c r="N12" s="84"/>
    </row>
    <row r="13" spans="1:14" ht="13.5" customHeight="1">
      <c r="A13" s="7"/>
      <c r="B13" s="7"/>
      <c r="C13" s="115" t="s">
        <v>112</v>
      </c>
      <c r="D13" s="42" t="s">
        <v>115</v>
      </c>
      <c r="E13" s="42">
        <v>0</v>
      </c>
      <c r="F13" s="42">
        <v>4800</v>
      </c>
      <c r="G13" s="42">
        <f>+E13+F13</f>
        <v>4800</v>
      </c>
      <c r="H13" s="42">
        <v>19998</v>
      </c>
      <c r="I13" s="80">
        <v>0</v>
      </c>
      <c r="J13" s="42">
        <f>+H13+I13</f>
        <v>19998</v>
      </c>
      <c r="K13" s="86"/>
      <c r="L13" s="38">
        <f>-G13+J13</f>
        <v>15198</v>
      </c>
      <c r="M13" s="38"/>
      <c r="N13" s="84" t="s">
        <v>230</v>
      </c>
    </row>
    <row r="14" spans="1:14" ht="13.5" customHeight="1">
      <c r="A14" s="7"/>
      <c r="B14" s="7"/>
      <c r="C14" s="7">
        <v>5</v>
      </c>
      <c r="D14" s="42" t="s">
        <v>116</v>
      </c>
      <c r="E14" s="42">
        <v>750000</v>
      </c>
      <c r="F14" s="42">
        <v>0</v>
      </c>
      <c r="G14" s="42">
        <f>+E14+F14</f>
        <v>750000</v>
      </c>
      <c r="H14" s="42">
        <v>319809.98</v>
      </c>
      <c r="I14" s="80">
        <v>437127.96</v>
      </c>
      <c r="J14" s="42">
        <f>+H14+I14</f>
        <v>756937.94</v>
      </c>
      <c r="K14" s="86"/>
      <c r="L14" s="38">
        <f>-G14+J14</f>
        <v>6937.939999999944</v>
      </c>
      <c r="M14" s="38"/>
      <c r="N14" s="84"/>
    </row>
    <row r="15" spans="1:14" ht="13.5" customHeight="1">
      <c r="A15" s="7"/>
      <c r="B15" s="7"/>
      <c r="C15" s="7">
        <v>6</v>
      </c>
      <c r="D15" s="42" t="s">
        <v>117</v>
      </c>
      <c r="E15" s="87">
        <v>80000</v>
      </c>
      <c r="F15" s="81">
        <v>0</v>
      </c>
      <c r="G15" s="87">
        <f>+E15+F15</f>
        <v>80000</v>
      </c>
      <c r="H15" s="87">
        <v>92559.61</v>
      </c>
      <c r="I15" s="81">
        <v>0</v>
      </c>
      <c r="J15" s="81">
        <f>+H15+I15</f>
        <v>92559.61</v>
      </c>
      <c r="K15" s="86"/>
      <c r="L15" s="98">
        <f>-G15+J15</f>
        <v>12559.61</v>
      </c>
      <c r="M15" s="98"/>
      <c r="N15" s="84"/>
    </row>
    <row r="16" spans="1:14" ht="13.5" customHeight="1">
      <c r="A16" s="7"/>
      <c r="B16" s="7"/>
      <c r="C16" s="13"/>
      <c r="D16" s="14"/>
      <c r="E16" s="42">
        <f>SUM(E11:E15)</f>
        <v>1020000</v>
      </c>
      <c r="F16" s="42">
        <f aca="true" t="shared" si="0" ref="F16:M16">SUM(F11:F15)</f>
        <v>4800</v>
      </c>
      <c r="G16" s="42">
        <f t="shared" si="0"/>
        <v>1024800</v>
      </c>
      <c r="H16" s="42">
        <f>SUM(H11:H15)</f>
        <v>621251.51</v>
      </c>
      <c r="I16" s="42">
        <f t="shared" si="0"/>
        <v>454456.41000000003</v>
      </c>
      <c r="J16" s="42"/>
      <c r="K16" s="42">
        <f>SUM(J11:J15)</f>
        <v>1075707.92</v>
      </c>
      <c r="L16" s="42">
        <f t="shared" si="0"/>
        <v>50907.91999999996</v>
      </c>
      <c r="M16" s="42">
        <f t="shared" si="0"/>
        <v>0</v>
      </c>
      <c r="N16" s="84"/>
    </row>
    <row r="17" spans="1:14" ht="13.5" customHeight="1">
      <c r="A17" s="7"/>
      <c r="B17" s="7"/>
      <c r="C17" s="13"/>
      <c r="D17" s="14"/>
      <c r="E17" s="42"/>
      <c r="F17" s="42"/>
      <c r="G17" s="42"/>
      <c r="H17" s="42"/>
      <c r="I17" s="42"/>
      <c r="J17" s="42"/>
      <c r="K17" s="86"/>
      <c r="L17" s="38"/>
      <c r="M17" s="38"/>
      <c r="N17" s="84"/>
    </row>
    <row r="18" spans="1:14" ht="13.5" customHeight="1">
      <c r="A18" s="7"/>
      <c r="B18" s="7">
        <v>2</v>
      </c>
      <c r="C18" s="7"/>
      <c r="D18" s="69" t="s">
        <v>118</v>
      </c>
      <c r="E18" s="42"/>
      <c r="F18" s="42"/>
      <c r="G18" s="42"/>
      <c r="H18" s="42"/>
      <c r="I18" s="42"/>
      <c r="J18" s="42"/>
      <c r="K18" s="86"/>
      <c r="L18" s="38"/>
      <c r="M18" s="38"/>
      <c r="N18" s="84"/>
    </row>
    <row r="19" spans="1:14" ht="13.5" customHeight="1">
      <c r="A19" s="7"/>
      <c r="B19" s="7"/>
      <c r="C19" s="7"/>
      <c r="D19" s="69"/>
      <c r="E19" s="42"/>
      <c r="F19" s="42"/>
      <c r="G19" s="42"/>
      <c r="H19" s="42"/>
      <c r="I19" s="42"/>
      <c r="J19" s="42"/>
      <c r="K19" s="86"/>
      <c r="L19" s="38"/>
      <c r="M19" s="38"/>
      <c r="N19" s="84"/>
    </row>
    <row r="20" spans="1:14" ht="13.5" customHeight="1">
      <c r="A20" s="7"/>
      <c r="B20" s="7"/>
      <c r="C20" s="7">
        <v>1</v>
      </c>
      <c r="D20" s="42" t="s">
        <v>119</v>
      </c>
      <c r="E20" s="80">
        <v>0</v>
      </c>
      <c r="F20" s="42">
        <v>0</v>
      </c>
      <c r="G20" s="80">
        <f>+E20+F20</f>
        <v>0</v>
      </c>
      <c r="H20" s="80">
        <v>0</v>
      </c>
      <c r="I20" s="80">
        <v>0</v>
      </c>
      <c r="J20" s="42">
        <f>+H20+I20</f>
        <v>0</v>
      </c>
      <c r="K20" s="86"/>
      <c r="L20" s="38">
        <f>+J20</f>
        <v>0</v>
      </c>
      <c r="M20" s="38"/>
      <c r="N20" s="84"/>
    </row>
    <row r="21" spans="1:14" ht="13.5" customHeight="1">
      <c r="A21" s="7"/>
      <c r="B21" s="7"/>
      <c r="C21" s="7">
        <v>2</v>
      </c>
      <c r="D21" s="42" t="s">
        <v>120</v>
      </c>
      <c r="E21" s="87">
        <v>0</v>
      </c>
      <c r="F21" s="81">
        <v>0</v>
      </c>
      <c r="G21" s="87">
        <f>+E21+F21</f>
        <v>0</v>
      </c>
      <c r="H21" s="87">
        <v>0</v>
      </c>
      <c r="I21" s="87">
        <v>0</v>
      </c>
      <c r="J21" s="87">
        <f>+H21+I21</f>
        <v>0</v>
      </c>
      <c r="K21" s="86"/>
      <c r="L21" s="98">
        <f>+J21</f>
        <v>0</v>
      </c>
      <c r="M21" s="98">
        <f>+G21-J21</f>
        <v>0</v>
      </c>
      <c r="N21" s="84"/>
    </row>
    <row r="22" spans="1:14" ht="13.5" customHeight="1">
      <c r="A22" s="7"/>
      <c r="B22" s="7"/>
      <c r="C22" s="13"/>
      <c r="D22" s="14"/>
      <c r="E22" s="80">
        <f>SUM(E20:E21)</f>
        <v>0</v>
      </c>
      <c r="F22" s="80">
        <f aca="true" t="shared" si="1" ref="F22:M22">SUM(F20:F21)</f>
        <v>0</v>
      </c>
      <c r="G22" s="80">
        <f t="shared" si="1"/>
        <v>0</v>
      </c>
      <c r="H22" s="80">
        <f t="shared" si="1"/>
        <v>0</v>
      </c>
      <c r="I22" s="80">
        <f t="shared" si="1"/>
        <v>0</v>
      </c>
      <c r="J22" s="80"/>
      <c r="K22" s="80">
        <f>SUM(J20:J21)</f>
        <v>0</v>
      </c>
      <c r="L22" s="80">
        <f t="shared" si="1"/>
        <v>0</v>
      </c>
      <c r="M22" s="80">
        <f t="shared" si="1"/>
        <v>0</v>
      </c>
      <c r="N22" s="84"/>
    </row>
    <row r="23" spans="1:14" ht="13.5" customHeight="1">
      <c r="A23" s="7"/>
      <c r="B23" s="7"/>
      <c r="C23" s="13"/>
      <c r="D23" s="14"/>
      <c r="E23" s="80"/>
      <c r="F23" s="80"/>
      <c r="G23" s="80"/>
      <c r="H23" s="80"/>
      <c r="I23" s="80"/>
      <c r="J23" s="42"/>
      <c r="K23" s="42"/>
      <c r="L23" s="80"/>
      <c r="M23" s="80"/>
      <c r="N23" s="84"/>
    </row>
    <row r="24" spans="1:14" ht="13.5" customHeight="1">
      <c r="A24" s="7"/>
      <c r="B24" s="7">
        <v>3</v>
      </c>
      <c r="C24" s="7"/>
      <c r="D24" s="69" t="s">
        <v>121</v>
      </c>
      <c r="E24" s="42"/>
      <c r="F24" s="42"/>
      <c r="G24" s="42"/>
      <c r="H24" s="42"/>
      <c r="I24" s="42"/>
      <c r="J24" s="42"/>
      <c r="K24" s="86"/>
      <c r="L24" s="38"/>
      <c r="M24" s="38"/>
      <c r="N24" s="84"/>
    </row>
    <row r="25" spans="1:14" ht="13.5" customHeight="1">
      <c r="A25" s="7"/>
      <c r="B25" s="7"/>
      <c r="C25" s="7">
        <v>1</v>
      </c>
      <c r="D25" s="116" t="s">
        <v>122</v>
      </c>
      <c r="E25" s="42" t="s">
        <v>123</v>
      </c>
      <c r="F25" s="42">
        <v>0</v>
      </c>
      <c r="G25" s="42" t="s">
        <v>123</v>
      </c>
      <c r="H25" s="42">
        <v>0</v>
      </c>
      <c r="I25" s="42">
        <v>0</v>
      </c>
      <c r="J25" s="42">
        <f>+H25+I25</f>
        <v>0</v>
      </c>
      <c r="K25" s="42"/>
      <c r="L25" s="42"/>
      <c r="M25" s="42"/>
      <c r="N25" s="119"/>
    </row>
    <row r="26" spans="1:14" ht="13.5" customHeight="1">
      <c r="A26" s="7"/>
      <c r="B26" s="7"/>
      <c r="C26" s="13"/>
      <c r="D26" s="117"/>
      <c r="E26" s="42"/>
      <c r="F26" s="42"/>
      <c r="G26" s="42"/>
      <c r="H26" s="42"/>
      <c r="I26" s="42"/>
      <c r="J26" s="42"/>
      <c r="K26" s="42"/>
      <c r="L26" s="42"/>
      <c r="M26" s="42"/>
      <c r="N26" s="119"/>
    </row>
    <row r="27" spans="1:14" ht="13.5" customHeight="1">
      <c r="A27" s="7"/>
      <c r="B27" s="7">
        <v>4</v>
      </c>
      <c r="C27" s="7"/>
      <c r="D27" s="118" t="s">
        <v>124</v>
      </c>
      <c r="E27" s="42"/>
      <c r="F27" s="42"/>
      <c r="G27" s="42"/>
      <c r="H27" s="42"/>
      <c r="I27" s="42"/>
      <c r="J27" s="42"/>
      <c r="K27" s="42"/>
      <c r="L27" s="42"/>
      <c r="M27" s="42"/>
      <c r="N27" s="119"/>
    </row>
    <row r="28" spans="1:14" ht="13.5" customHeight="1">
      <c r="A28" s="7"/>
      <c r="B28" s="7"/>
      <c r="C28" s="7">
        <v>1</v>
      </c>
      <c r="D28" s="116" t="s">
        <v>125</v>
      </c>
      <c r="E28" s="42" t="s">
        <v>123</v>
      </c>
      <c r="F28" s="42">
        <v>0</v>
      </c>
      <c r="G28" s="42" t="s">
        <v>123</v>
      </c>
      <c r="H28" s="42">
        <v>0</v>
      </c>
      <c r="I28" s="42">
        <v>0</v>
      </c>
      <c r="J28" s="42">
        <f>+H28+I28</f>
        <v>0</v>
      </c>
      <c r="K28" s="42"/>
      <c r="L28" s="42"/>
      <c r="M28" s="42"/>
      <c r="N28" s="119"/>
    </row>
    <row r="29" spans="1:14" ht="13.5" customHeight="1">
      <c r="A29" s="7"/>
      <c r="B29" s="7"/>
      <c r="C29" s="7"/>
      <c r="D29" s="116"/>
      <c r="E29" s="42"/>
      <c r="F29" s="42"/>
      <c r="G29" s="42"/>
      <c r="H29" s="42"/>
      <c r="I29" s="42"/>
      <c r="J29" s="42"/>
      <c r="K29" s="42"/>
      <c r="L29" s="42"/>
      <c r="M29" s="42"/>
      <c r="N29" s="119"/>
    </row>
    <row r="30" spans="1:14" ht="13.5" customHeight="1">
      <c r="A30" s="7"/>
      <c r="B30" s="7">
        <v>5</v>
      </c>
      <c r="C30" s="7"/>
      <c r="D30" s="118" t="s">
        <v>126</v>
      </c>
      <c r="E30" s="42"/>
      <c r="F30" s="42"/>
      <c r="G30" s="42"/>
      <c r="H30" s="42"/>
      <c r="I30" s="42"/>
      <c r="J30" s="42"/>
      <c r="K30" s="42"/>
      <c r="L30" s="42"/>
      <c r="M30" s="42"/>
      <c r="N30" s="119"/>
    </row>
    <row r="31" spans="1:14" ht="13.5" customHeight="1">
      <c r="A31" s="7"/>
      <c r="B31" s="7"/>
      <c r="C31" s="7">
        <v>1</v>
      </c>
      <c r="D31" s="116" t="s">
        <v>127</v>
      </c>
      <c r="E31" s="42" t="s">
        <v>123</v>
      </c>
      <c r="F31" s="42">
        <v>0</v>
      </c>
      <c r="G31" s="42" t="s">
        <v>123</v>
      </c>
      <c r="H31" s="42">
        <v>0</v>
      </c>
      <c r="I31" s="42">
        <v>0</v>
      </c>
      <c r="J31" s="42">
        <f>+H31+I31</f>
        <v>0</v>
      </c>
      <c r="K31" s="42"/>
      <c r="L31" s="42"/>
      <c r="M31" s="42"/>
      <c r="N31" s="119"/>
    </row>
    <row r="32" spans="1:14" ht="13.5" customHeight="1">
      <c r="A32" s="7"/>
      <c r="B32" s="7"/>
      <c r="C32" s="7"/>
      <c r="D32" s="116"/>
      <c r="E32" s="42"/>
      <c r="F32" s="42"/>
      <c r="G32" s="42"/>
      <c r="H32" s="42"/>
      <c r="I32" s="42"/>
      <c r="J32" s="42"/>
      <c r="K32" s="42"/>
      <c r="L32" s="42"/>
      <c r="M32" s="42"/>
      <c r="N32" s="119"/>
    </row>
    <row r="33" spans="1:14" ht="13.5" customHeight="1">
      <c r="A33" s="7"/>
      <c r="B33" s="7">
        <v>6</v>
      </c>
      <c r="C33" s="7"/>
      <c r="D33" s="118" t="s">
        <v>128</v>
      </c>
      <c r="E33" s="42"/>
      <c r="F33" s="42"/>
      <c r="G33" s="42"/>
      <c r="H33" s="42"/>
      <c r="I33" s="42"/>
      <c r="J33" s="42"/>
      <c r="K33" s="42"/>
      <c r="L33" s="42"/>
      <c r="M33" s="42"/>
      <c r="N33" s="119"/>
    </row>
    <row r="34" spans="1:14" ht="13.5" customHeight="1">
      <c r="A34" s="7"/>
      <c r="B34" s="7"/>
      <c r="C34" s="7">
        <v>1</v>
      </c>
      <c r="D34" s="116" t="s">
        <v>129</v>
      </c>
      <c r="E34" s="81" t="s">
        <v>123</v>
      </c>
      <c r="F34" s="81">
        <v>0</v>
      </c>
      <c r="G34" s="81" t="s">
        <v>123</v>
      </c>
      <c r="H34" s="81">
        <v>0</v>
      </c>
      <c r="I34" s="81">
        <v>0</v>
      </c>
      <c r="J34" s="81">
        <f>+H34+I34</f>
        <v>0</v>
      </c>
      <c r="K34" s="42"/>
      <c r="L34" s="98">
        <f>+J34</f>
        <v>0</v>
      </c>
      <c r="M34" s="81"/>
      <c r="N34" s="119"/>
    </row>
    <row r="35" spans="1:14" ht="13.5" customHeight="1">
      <c r="A35" s="7"/>
      <c r="B35" s="7"/>
      <c r="C35" s="13"/>
      <c r="D35" s="14"/>
      <c r="E35" s="42">
        <f>SUM(E33:E34)</f>
        <v>0</v>
      </c>
      <c r="F35" s="42">
        <f>SUM(F33:F34)</f>
        <v>0</v>
      </c>
      <c r="G35" s="42">
        <f>SUM(G33:G34)</f>
        <v>0</v>
      </c>
      <c r="H35" s="42">
        <f>SUM(H33:H34)</f>
        <v>0</v>
      </c>
      <c r="I35" s="42">
        <f>SUM(I33:I34)</f>
        <v>0</v>
      </c>
      <c r="J35" s="42"/>
      <c r="K35" s="42">
        <f>SUM(J33:J34)</f>
        <v>0</v>
      </c>
      <c r="L35" s="42">
        <f>SUM(L33:L34)</f>
        <v>0</v>
      </c>
      <c r="M35" s="42">
        <f>SUM(M33:M34)</f>
        <v>0</v>
      </c>
      <c r="N35" s="84"/>
    </row>
    <row r="36" spans="1:14" ht="13.5" customHeight="1">
      <c r="A36" s="7"/>
      <c r="B36" s="7">
        <v>7</v>
      </c>
      <c r="C36" s="13"/>
      <c r="D36" s="105" t="s">
        <v>90</v>
      </c>
      <c r="E36" s="42"/>
      <c r="F36" s="42"/>
      <c r="G36" s="42"/>
      <c r="H36" s="42"/>
      <c r="I36" s="42"/>
      <c r="J36" s="42"/>
      <c r="K36" s="86"/>
      <c r="L36" s="38"/>
      <c r="M36" s="38"/>
      <c r="N36" s="84"/>
    </row>
    <row r="37" spans="1:14" ht="13.5" customHeight="1">
      <c r="A37" s="7"/>
      <c r="B37" s="7"/>
      <c r="C37" s="13"/>
      <c r="D37" s="105"/>
      <c r="E37" s="42"/>
      <c r="F37" s="42"/>
      <c r="G37" s="42"/>
      <c r="H37" s="42"/>
      <c r="I37" s="42"/>
      <c r="J37" s="42"/>
      <c r="K37" s="86"/>
      <c r="L37" s="38"/>
      <c r="M37" s="38"/>
      <c r="N37" s="84"/>
    </row>
    <row r="38" spans="1:14" ht="13.5" customHeight="1">
      <c r="A38" s="7"/>
      <c r="B38" s="7"/>
      <c r="C38" s="7">
        <v>1</v>
      </c>
      <c r="D38" s="42" t="s">
        <v>130</v>
      </c>
      <c r="E38" s="80">
        <v>4000</v>
      </c>
      <c r="F38" s="42">
        <v>0</v>
      </c>
      <c r="G38" s="80">
        <f>+E38+F38</f>
        <v>4000</v>
      </c>
      <c r="H38" s="80">
        <v>229.71</v>
      </c>
      <c r="I38" s="80">
        <v>0</v>
      </c>
      <c r="J38" s="80">
        <f>+H38+I38</f>
        <v>229.71</v>
      </c>
      <c r="K38" s="88"/>
      <c r="L38" s="38"/>
      <c r="M38" s="42">
        <f>+G38-J38</f>
        <v>3770.29</v>
      </c>
      <c r="N38" s="84"/>
    </row>
    <row r="39" spans="1:14" ht="13.5" customHeight="1" thickBot="1">
      <c r="A39" s="7"/>
      <c r="B39" s="7"/>
      <c r="C39" s="7">
        <v>2</v>
      </c>
      <c r="D39" s="42" t="s">
        <v>131</v>
      </c>
      <c r="E39" s="81" t="s">
        <v>123</v>
      </c>
      <c r="F39" s="81">
        <v>0</v>
      </c>
      <c r="G39" s="81" t="s">
        <v>123</v>
      </c>
      <c r="H39" s="81">
        <v>0</v>
      </c>
      <c r="I39" s="81">
        <v>0</v>
      </c>
      <c r="J39" s="81">
        <f>+I39+H39</f>
        <v>0</v>
      </c>
      <c r="K39" s="80"/>
      <c r="L39" s="98"/>
      <c r="M39" s="104"/>
      <c r="N39" s="84"/>
    </row>
    <row r="40" spans="1:14" ht="13.5" customHeight="1">
      <c r="A40" s="7"/>
      <c r="B40" s="7"/>
      <c r="C40" s="7"/>
      <c r="D40" s="42"/>
      <c r="E40" s="42">
        <f>SUM(E38:E39)</f>
        <v>4000</v>
      </c>
      <c r="F40" s="42">
        <f>SUM(F38:F39)</f>
        <v>0</v>
      </c>
      <c r="G40" s="42">
        <f>SUM(G38:G39)</f>
        <v>4000</v>
      </c>
      <c r="H40" s="42">
        <f>SUM(H38:H39)</f>
        <v>229.71</v>
      </c>
      <c r="I40" s="42">
        <f>SUM(I38:I39)</f>
        <v>0</v>
      </c>
      <c r="J40" s="42"/>
      <c r="K40" s="42">
        <f>SUM(J38:J39)</f>
        <v>229.71</v>
      </c>
      <c r="L40" s="42">
        <f>SUM(L38:L39)</f>
        <v>0</v>
      </c>
      <c r="M40" s="42">
        <f>SUM(M38:M39)</f>
        <v>3770.29</v>
      </c>
      <c r="N40" s="84"/>
    </row>
    <row r="41" spans="1:14" ht="13.5" customHeight="1">
      <c r="A41" s="7"/>
      <c r="B41" s="7"/>
      <c r="C41" s="13"/>
      <c r="D41" s="14"/>
      <c r="E41" s="42"/>
      <c r="F41" s="42"/>
      <c r="G41" s="42"/>
      <c r="H41" s="42"/>
      <c r="I41" s="42"/>
      <c r="J41" s="42"/>
      <c r="K41" s="42"/>
      <c r="L41" s="38"/>
      <c r="M41" s="38"/>
      <c r="N41" s="84"/>
    </row>
    <row r="42" spans="1:14" ht="13.5" customHeight="1">
      <c r="A42" s="7"/>
      <c r="B42" s="7">
        <v>8</v>
      </c>
      <c r="C42" s="7"/>
      <c r="D42" s="69" t="s">
        <v>37</v>
      </c>
      <c r="E42" s="42"/>
      <c r="F42" s="42"/>
      <c r="G42" s="42"/>
      <c r="H42" s="42"/>
      <c r="I42" s="42"/>
      <c r="J42" s="42"/>
      <c r="K42" s="42"/>
      <c r="L42" s="38"/>
      <c r="M42" s="38"/>
      <c r="N42" s="84"/>
    </row>
    <row r="43" spans="1:14" ht="13.5" customHeight="1">
      <c r="A43" s="7"/>
      <c r="B43" s="7"/>
      <c r="C43" s="7"/>
      <c r="D43" s="69"/>
      <c r="E43" s="42"/>
      <c r="F43" s="42"/>
      <c r="G43" s="42"/>
      <c r="H43" s="42"/>
      <c r="I43" s="42"/>
      <c r="J43" s="42"/>
      <c r="K43" s="42"/>
      <c r="L43" s="38"/>
      <c r="M43" s="38"/>
      <c r="N43" s="84"/>
    </row>
    <row r="44" spans="1:14" ht="13.5" customHeight="1">
      <c r="A44" s="7"/>
      <c r="B44" s="7"/>
      <c r="C44" s="7">
        <v>1</v>
      </c>
      <c r="D44" s="16" t="s">
        <v>132</v>
      </c>
      <c r="E44" s="80">
        <v>0</v>
      </c>
      <c r="F44" s="42">
        <v>7042439.45</v>
      </c>
      <c r="G44" s="80">
        <f>+E44+F44</f>
        <v>7042439.45</v>
      </c>
      <c r="H44" s="42">
        <v>49800</v>
      </c>
      <c r="I44" s="42">
        <v>6809977.2</v>
      </c>
      <c r="J44" s="42">
        <f>+H44+I44</f>
        <v>6859777.2</v>
      </c>
      <c r="K44" s="42"/>
      <c r="L44" s="38"/>
      <c r="M44" s="38">
        <f>+G44-J44</f>
        <v>182662.25</v>
      </c>
      <c r="N44" s="84" t="s">
        <v>230</v>
      </c>
    </row>
    <row r="45" spans="1:14" ht="13.5" customHeight="1">
      <c r="A45" s="7"/>
      <c r="B45" s="7"/>
      <c r="C45" s="7">
        <v>2</v>
      </c>
      <c r="D45" s="42" t="s">
        <v>133</v>
      </c>
      <c r="E45" s="87" t="s">
        <v>123</v>
      </c>
      <c r="F45" s="81">
        <v>0</v>
      </c>
      <c r="G45" s="81" t="s">
        <v>123</v>
      </c>
      <c r="H45" s="81">
        <v>0</v>
      </c>
      <c r="I45" s="81">
        <v>0</v>
      </c>
      <c r="J45" s="81">
        <f>+H45+I45</f>
        <v>0</v>
      </c>
      <c r="K45" s="42"/>
      <c r="L45" s="98"/>
      <c r="M45" s="98"/>
      <c r="N45" s="84"/>
    </row>
    <row r="46" spans="1:14" ht="13.5" customHeight="1">
      <c r="A46" s="7"/>
      <c r="B46" s="7"/>
      <c r="C46" s="7"/>
      <c r="D46" s="42"/>
      <c r="E46" s="42">
        <f>SUM(E44:E45)</f>
        <v>0</v>
      </c>
      <c r="F46" s="42">
        <f>SUM(F44:F45)</f>
        <v>7042439.45</v>
      </c>
      <c r="G46" s="42">
        <f>SUM(G44:G45)</f>
        <v>7042439.45</v>
      </c>
      <c r="H46" s="42">
        <f>SUM(H44:H45)</f>
        <v>49800</v>
      </c>
      <c r="I46" s="42">
        <f>SUM(I44:I45)</f>
        <v>6809977.2</v>
      </c>
      <c r="J46" s="42"/>
      <c r="K46" s="42">
        <f>SUM(J44:J45)</f>
        <v>6859777.2</v>
      </c>
      <c r="L46" s="42">
        <f>SUM(L44:L45)</f>
        <v>0</v>
      </c>
      <c r="M46" s="42">
        <f>SUM(M44:M45)</f>
        <v>182662.25</v>
      </c>
      <c r="N46" s="84"/>
    </row>
    <row r="47" spans="1:14" ht="13.5" customHeight="1">
      <c r="A47" s="7"/>
      <c r="B47" s="7"/>
      <c r="C47" s="7"/>
      <c r="D47" s="42"/>
      <c r="E47" s="42"/>
      <c r="F47" s="42"/>
      <c r="G47" s="42"/>
      <c r="H47" s="42"/>
      <c r="I47" s="42"/>
      <c r="J47" s="42"/>
      <c r="K47" s="42"/>
      <c r="L47" s="38"/>
      <c r="M47" s="38"/>
      <c r="N47" s="84"/>
    </row>
    <row r="48" spans="1:14" ht="13.5" customHeight="1">
      <c r="A48" s="7"/>
      <c r="B48" s="7"/>
      <c r="C48" s="7"/>
      <c r="D48" s="42"/>
      <c r="E48" s="42"/>
      <c r="F48" s="42"/>
      <c r="G48" s="42"/>
      <c r="H48" s="42"/>
      <c r="I48" s="42"/>
      <c r="J48" s="42"/>
      <c r="K48" s="42"/>
      <c r="L48" s="38"/>
      <c r="M48" s="38"/>
      <c r="N48" s="84"/>
    </row>
    <row r="49" spans="1:14" ht="13.5" customHeight="1">
      <c r="A49" s="7"/>
      <c r="B49" s="7"/>
      <c r="C49" s="7"/>
      <c r="D49" s="42"/>
      <c r="E49" s="42"/>
      <c r="F49" s="42"/>
      <c r="G49" s="42"/>
      <c r="H49" s="42"/>
      <c r="I49" s="42"/>
      <c r="J49" s="42"/>
      <c r="K49" s="42"/>
      <c r="L49" s="38"/>
      <c r="M49" s="38"/>
      <c r="N49" s="84"/>
    </row>
    <row r="50" spans="1:14" ht="13.5" customHeight="1">
      <c r="A50" s="7"/>
      <c r="B50" s="7"/>
      <c r="C50" s="7"/>
      <c r="D50" s="8"/>
      <c r="E50" s="42"/>
      <c r="F50" s="42"/>
      <c r="G50" s="42"/>
      <c r="H50" s="42"/>
      <c r="I50" s="42"/>
      <c r="J50" s="42"/>
      <c r="K50" s="42"/>
      <c r="L50" s="42"/>
      <c r="M50" s="42"/>
      <c r="N50" s="84"/>
    </row>
    <row r="51" spans="1:14" ht="13.5" customHeight="1">
      <c r="A51" s="7"/>
      <c r="B51" s="8"/>
      <c r="C51" s="8"/>
      <c r="D51" s="8"/>
      <c r="E51" s="42"/>
      <c r="F51" s="42"/>
      <c r="G51" s="42"/>
      <c r="H51" s="42"/>
      <c r="I51" s="42"/>
      <c r="J51" s="42"/>
      <c r="K51" s="42"/>
      <c r="L51" s="38"/>
      <c r="M51" s="38"/>
      <c r="N51" s="84"/>
    </row>
    <row r="52" spans="1:14" ht="13.5" customHeight="1">
      <c r="A52" s="15"/>
      <c r="B52" s="15"/>
      <c r="C52" s="15"/>
      <c r="D52" s="9"/>
      <c r="E52" s="81"/>
      <c r="F52" s="81"/>
      <c r="G52" s="81"/>
      <c r="H52" s="81"/>
      <c r="I52" s="81"/>
      <c r="J52" s="81"/>
      <c r="K52" s="81"/>
      <c r="L52" s="98"/>
      <c r="M52" s="98"/>
      <c r="N52" s="89"/>
    </row>
    <row r="53" spans="1:14" ht="13.5" customHeight="1">
      <c r="A53" s="170" t="s">
        <v>38</v>
      </c>
      <c r="B53" s="171"/>
      <c r="C53" s="171"/>
      <c r="D53" s="171"/>
      <c r="E53" s="90">
        <f>+E46+E40+E26+E22+E16+E35</f>
        <v>1024000</v>
      </c>
      <c r="F53" s="90">
        <f>+F46+F40+F26+F22+F16+F35</f>
        <v>7047239.45</v>
      </c>
      <c r="G53" s="90">
        <f>+G46+G40+G26+G22+G16+G35</f>
        <v>8071239.45</v>
      </c>
      <c r="H53" s="90">
        <f>+H46+H40+H26+H22+H16+H35</f>
        <v>671281.22</v>
      </c>
      <c r="I53" s="90">
        <f>+I46+I40+I26+I22+I16+I35</f>
        <v>7264433.61</v>
      </c>
      <c r="J53" s="90">
        <f>+J50+J40+J26+J22+J16+J35</f>
        <v>0</v>
      </c>
      <c r="K53" s="90">
        <f>+K46+K40+K26+K22+K16+K35</f>
        <v>7935714.83</v>
      </c>
      <c r="L53" s="90">
        <f>+L46+L40+L26+L22+L16+L35</f>
        <v>50907.91999999996</v>
      </c>
      <c r="M53" s="90">
        <f>+M46+M40+M26+M22+M16+M35</f>
        <v>186432.54</v>
      </c>
      <c r="N53" s="91"/>
    </row>
    <row r="54" spans="1:14" ht="13.5" customHeight="1">
      <c r="A54" s="12" t="s">
        <v>41</v>
      </c>
      <c r="B54" s="12"/>
      <c r="C54" s="12"/>
      <c r="D54" s="12" t="s">
        <v>39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ht="13.5" customHeight="1">
      <c r="A55" s="7"/>
      <c r="B55" s="7"/>
      <c r="C55" s="7"/>
      <c r="D55" s="8"/>
      <c r="E55" s="42"/>
      <c r="F55" s="42"/>
      <c r="G55" s="42"/>
      <c r="H55" s="42"/>
      <c r="I55" s="42"/>
      <c r="J55" s="42"/>
      <c r="K55" s="42"/>
      <c r="L55" s="42"/>
      <c r="M55" s="42"/>
      <c r="N55" s="84"/>
    </row>
    <row r="56" spans="1:14" ht="13.5" customHeight="1">
      <c r="A56" s="7"/>
      <c r="B56" s="7"/>
      <c r="C56" s="7"/>
      <c r="D56" s="67" t="s">
        <v>40</v>
      </c>
      <c r="E56" s="42"/>
      <c r="F56" s="42"/>
      <c r="G56" s="42"/>
      <c r="H56" s="42"/>
      <c r="I56" s="42"/>
      <c r="J56" s="42"/>
      <c r="K56" s="42"/>
      <c r="L56" s="42"/>
      <c r="M56" s="42"/>
      <c r="N56" s="84"/>
    </row>
    <row r="57" spans="1:14" ht="13.5" customHeight="1">
      <c r="A57" s="7"/>
      <c r="B57" s="7"/>
      <c r="C57" s="7"/>
      <c r="D57" s="8"/>
      <c r="E57" s="42"/>
      <c r="F57" s="42"/>
      <c r="G57" s="42"/>
      <c r="H57" s="42"/>
      <c r="I57" s="42"/>
      <c r="J57" s="42"/>
      <c r="K57" s="42"/>
      <c r="L57" s="42"/>
      <c r="M57" s="42"/>
      <c r="N57" s="84"/>
    </row>
    <row r="58" spans="1:14" ht="13.5" customHeight="1">
      <c r="A58" s="7"/>
      <c r="B58" s="7">
        <v>9</v>
      </c>
      <c r="C58" s="7"/>
      <c r="D58" s="69" t="s">
        <v>135</v>
      </c>
      <c r="E58" s="42"/>
      <c r="F58" s="42"/>
      <c r="G58" s="42"/>
      <c r="H58" s="42"/>
      <c r="I58" s="42"/>
      <c r="J58" s="42"/>
      <c r="K58" s="42"/>
      <c r="L58" s="42"/>
      <c r="M58" s="42"/>
      <c r="N58" s="84"/>
    </row>
    <row r="59" spans="1:14" ht="13.5" customHeight="1">
      <c r="A59" s="7"/>
      <c r="B59" s="7"/>
      <c r="C59" s="7">
        <v>1</v>
      </c>
      <c r="D59" s="8" t="s">
        <v>136</v>
      </c>
      <c r="E59" s="42" t="s">
        <v>123</v>
      </c>
      <c r="F59" s="42"/>
      <c r="G59" s="42" t="s">
        <v>123</v>
      </c>
      <c r="H59" s="42"/>
      <c r="I59" s="42"/>
      <c r="J59" s="42"/>
      <c r="K59" s="42"/>
      <c r="L59" s="42"/>
      <c r="M59" s="42"/>
      <c r="N59" s="84"/>
    </row>
    <row r="60" spans="1:14" ht="13.5" customHeight="1">
      <c r="A60" s="7"/>
      <c r="B60" s="7"/>
      <c r="C60" s="7"/>
      <c r="D60" s="8"/>
      <c r="E60" s="80"/>
      <c r="F60" s="42"/>
      <c r="G60" s="42"/>
      <c r="H60" s="42"/>
      <c r="I60" s="42"/>
      <c r="J60" s="42"/>
      <c r="K60" s="42"/>
      <c r="L60" s="38"/>
      <c r="M60" s="42"/>
      <c r="N60" s="84"/>
    </row>
    <row r="61" spans="1:14" ht="13.5" customHeight="1">
      <c r="A61" s="7"/>
      <c r="B61" s="7">
        <v>10</v>
      </c>
      <c r="C61" s="7"/>
      <c r="D61" s="69" t="s">
        <v>137</v>
      </c>
      <c r="E61" s="42"/>
      <c r="F61" s="42"/>
      <c r="G61" s="42"/>
      <c r="H61" s="42"/>
      <c r="I61" s="42"/>
      <c r="J61" s="42"/>
      <c r="K61" s="42"/>
      <c r="L61" s="42"/>
      <c r="M61" s="42"/>
      <c r="N61" s="84"/>
    </row>
    <row r="62" spans="1:14" ht="13.5" customHeight="1">
      <c r="A62" s="7"/>
      <c r="B62" s="7"/>
      <c r="C62" s="7"/>
      <c r="D62" s="8"/>
      <c r="E62" s="42"/>
      <c r="F62" s="42"/>
      <c r="G62" s="42"/>
      <c r="H62" s="42"/>
      <c r="I62" s="42"/>
      <c r="J62" s="42"/>
      <c r="K62" s="42"/>
      <c r="L62" s="42"/>
      <c r="M62" s="42"/>
      <c r="N62" s="84"/>
    </row>
    <row r="63" spans="1:14" ht="13.5" customHeight="1">
      <c r="A63" s="7"/>
      <c r="B63" s="7"/>
      <c r="C63" s="7">
        <v>1</v>
      </c>
      <c r="D63" s="8" t="s">
        <v>134</v>
      </c>
      <c r="E63" s="81">
        <v>700000</v>
      </c>
      <c r="F63" s="87">
        <v>0</v>
      </c>
      <c r="G63" s="87">
        <f>+E63+F63</f>
        <v>700000</v>
      </c>
      <c r="H63" s="81">
        <v>0</v>
      </c>
      <c r="I63" s="81">
        <v>80848.98</v>
      </c>
      <c r="J63" s="81">
        <f>+I63+H63</f>
        <v>80848.98</v>
      </c>
      <c r="K63" s="42"/>
      <c r="L63" s="98"/>
      <c r="M63" s="98">
        <f>+G63-J63</f>
        <v>619151.02</v>
      </c>
      <c r="N63" s="84"/>
    </row>
    <row r="64" spans="1:14" ht="13.5" customHeight="1">
      <c r="A64" s="7"/>
      <c r="B64" s="7"/>
      <c r="C64" s="7"/>
      <c r="D64" s="8"/>
      <c r="E64" s="42">
        <f>SUM(E63:E63)</f>
        <v>700000</v>
      </c>
      <c r="F64" s="42">
        <f>SUM(F63:F63)</f>
        <v>0</v>
      </c>
      <c r="G64" s="42">
        <f aca="true" t="shared" si="2" ref="G64:M64">SUM(G63:G63)</f>
        <v>700000</v>
      </c>
      <c r="H64" s="42">
        <f t="shared" si="2"/>
        <v>0</v>
      </c>
      <c r="I64" s="42">
        <f t="shared" si="2"/>
        <v>80848.98</v>
      </c>
      <c r="J64" s="42"/>
      <c r="K64" s="42">
        <f>+J63</f>
        <v>80848.98</v>
      </c>
      <c r="L64" s="42">
        <f t="shared" si="2"/>
        <v>0</v>
      </c>
      <c r="M64" s="42">
        <f t="shared" si="2"/>
        <v>619151.02</v>
      </c>
      <c r="N64" s="84"/>
    </row>
    <row r="65" spans="1:14" ht="13.5" customHeight="1">
      <c r="A65" s="7"/>
      <c r="B65" s="7"/>
      <c r="C65" s="7"/>
      <c r="D65" s="8"/>
      <c r="E65" s="42"/>
      <c r="F65" s="42"/>
      <c r="G65" s="42"/>
      <c r="H65" s="42"/>
      <c r="I65" s="42"/>
      <c r="J65" s="42"/>
      <c r="K65" s="42"/>
      <c r="L65" s="42"/>
      <c r="M65" s="42"/>
      <c r="N65" s="84"/>
    </row>
    <row r="66" spans="1:14" ht="13.5" customHeight="1">
      <c r="A66" s="7"/>
      <c r="B66" s="7"/>
      <c r="C66" s="7"/>
      <c r="D66" s="8"/>
      <c r="E66" s="42"/>
      <c r="F66" s="42"/>
      <c r="G66" s="42"/>
      <c r="H66" s="42"/>
      <c r="I66" s="42"/>
      <c r="J66" s="42"/>
      <c r="K66" s="42"/>
      <c r="L66" s="42"/>
      <c r="M66" s="42"/>
      <c r="N66" s="84"/>
    </row>
    <row r="67" spans="1:14" ht="13.5" customHeight="1">
      <c r="A67" s="7"/>
      <c r="B67" s="7"/>
      <c r="C67" s="7"/>
      <c r="D67" s="8"/>
      <c r="E67" s="42"/>
      <c r="F67" s="42"/>
      <c r="G67" s="42"/>
      <c r="H67" s="42"/>
      <c r="I67" s="42"/>
      <c r="J67" s="42"/>
      <c r="K67" s="42"/>
      <c r="L67" s="42"/>
      <c r="M67" s="42"/>
      <c r="N67" s="84"/>
    </row>
    <row r="68" spans="1:14" ht="13.5" customHeight="1">
      <c r="A68" s="7"/>
      <c r="B68" s="7"/>
      <c r="C68" s="7"/>
      <c r="D68" s="8"/>
      <c r="E68" s="42"/>
      <c r="F68" s="42"/>
      <c r="G68" s="42"/>
      <c r="H68" s="42"/>
      <c r="I68" s="42"/>
      <c r="J68" s="42"/>
      <c r="K68" s="42"/>
      <c r="L68" s="42"/>
      <c r="M68" s="42"/>
      <c r="N68" s="84"/>
    </row>
    <row r="69" spans="1:14" ht="13.5" customHeight="1">
      <c r="A69" s="7"/>
      <c r="B69" s="7"/>
      <c r="C69" s="7"/>
      <c r="D69" s="8"/>
      <c r="E69" s="42"/>
      <c r="F69" s="42"/>
      <c r="G69" s="42"/>
      <c r="H69" s="42"/>
      <c r="I69" s="42"/>
      <c r="J69" s="42"/>
      <c r="K69" s="42"/>
      <c r="L69" s="42"/>
      <c r="M69" s="42"/>
      <c r="N69" s="84"/>
    </row>
    <row r="70" spans="1:14" ht="13.5" customHeight="1">
      <c r="A70" s="7"/>
      <c r="B70" s="7"/>
      <c r="C70" s="7"/>
      <c r="D70" s="8"/>
      <c r="E70" s="42"/>
      <c r="F70" s="42"/>
      <c r="G70" s="42"/>
      <c r="H70" s="42"/>
      <c r="I70" s="42"/>
      <c r="J70" s="42"/>
      <c r="K70" s="42"/>
      <c r="L70" s="42"/>
      <c r="M70" s="42"/>
      <c r="N70" s="84"/>
    </row>
    <row r="71" spans="1:14" ht="13.5" customHeight="1">
      <c r="A71" s="7"/>
      <c r="B71" s="7"/>
      <c r="C71" s="7"/>
      <c r="D71" s="8"/>
      <c r="E71" s="42"/>
      <c r="F71" s="42"/>
      <c r="G71" s="42"/>
      <c r="H71" s="42"/>
      <c r="I71" s="42"/>
      <c r="J71" s="42"/>
      <c r="K71" s="42"/>
      <c r="L71" s="42"/>
      <c r="M71" s="42"/>
      <c r="N71" s="84"/>
    </row>
    <row r="72" spans="1:14" ht="13.5" customHeight="1">
      <c r="A72" s="7"/>
      <c r="B72" s="7"/>
      <c r="C72" s="7"/>
      <c r="D72" s="8"/>
      <c r="E72" s="42"/>
      <c r="F72" s="42"/>
      <c r="G72" s="42"/>
      <c r="H72" s="42"/>
      <c r="I72" s="42"/>
      <c r="J72" s="42"/>
      <c r="K72" s="42"/>
      <c r="L72" s="42"/>
      <c r="M72" s="42"/>
      <c r="N72" s="84"/>
    </row>
    <row r="73" spans="1:14" ht="13.5" customHeight="1">
      <c r="A73" s="7"/>
      <c r="B73" s="7"/>
      <c r="C73" s="7"/>
      <c r="D73" s="8"/>
      <c r="E73" s="42"/>
      <c r="F73" s="42"/>
      <c r="G73" s="42"/>
      <c r="H73" s="42"/>
      <c r="I73" s="42"/>
      <c r="J73" s="42"/>
      <c r="K73" s="42"/>
      <c r="L73" s="42"/>
      <c r="M73" s="42"/>
      <c r="N73" s="84"/>
    </row>
    <row r="74" spans="1:14" ht="13.5" customHeight="1">
      <c r="A74" s="7"/>
      <c r="B74" s="7"/>
      <c r="C74" s="7"/>
      <c r="D74" s="8"/>
      <c r="E74" s="42"/>
      <c r="F74" s="42"/>
      <c r="G74" s="42"/>
      <c r="H74" s="42"/>
      <c r="I74" s="42"/>
      <c r="J74" s="42"/>
      <c r="K74" s="42"/>
      <c r="L74" s="42"/>
      <c r="M74" s="42"/>
      <c r="N74" s="84"/>
    </row>
    <row r="75" spans="1:14" ht="13.5" customHeight="1">
      <c r="A75" s="7"/>
      <c r="B75" s="7"/>
      <c r="C75" s="7"/>
      <c r="D75" s="8"/>
      <c r="E75" s="42"/>
      <c r="F75" s="42"/>
      <c r="G75" s="42"/>
      <c r="H75" s="42"/>
      <c r="I75" s="42"/>
      <c r="J75" s="42"/>
      <c r="K75" s="42"/>
      <c r="L75" s="42"/>
      <c r="M75" s="42"/>
      <c r="N75" s="84"/>
    </row>
    <row r="76" spans="1:14" ht="13.5" customHeight="1">
      <c r="A76" s="7"/>
      <c r="B76" s="7"/>
      <c r="C76" s="7"/>
      <c r="D76" s="8"/>
      <c r="E76" s="42"/>
      <c r="F76" s="42"/>
      <c r="G76" s="42"/>
      <c r="H76" s="42"/>
      <c r="I76" s="42"/>
      <c r="J76" s="42"/>
      <c r="K76" s="42"/>
      <c r="L76" s="42"/>
      <c r="M76" s="42"/>
      <c r="N76" s="84"/>
    </row>
    <row r="77" spans="1:14" ht="13.5" customHeight="1">
      <c r="A77" s="7"/>
      <c r="B77" s="7"/>
      <c r="C77" s="7"/>
      <c r="D77" s="8"/>
      <c r="E77" s="42"/>
      <c r="F77" s="42"/>
      <c r="G77" s="42"/>
      <c r="H77" s="42"/>
      <c r="I77" s="42"/>
      <c r="J77" s="42"/>
      <c r="K77" s="42"/>
      <c r="L77" s="42"/>
      <c r="M77" s="42"/>
      <c r="N77" s="84"/>
    </row>
    <row r="78" spans="1:14" ht="13.5" customHeight="1">
      <c r="A78" s="7"/>
      <c r="B78" s="7"/>
      <c r="C78" s="7"/>
      <c r="D78" s="8"/>
      <c r="E78" s="42"/>
      <c r="F78" s="42"/>
      <c r="G78" s="42"/>
      <c r="H78" s="42"/>
      <c r="I78" s="42"/>
      <c r="J78" s="42"/>
      <c r="K78" s="42"/>
      <c r="L78" s="42"/>
      <c r="M78" s="42"/>
      <c r="N78" s="84"/>
    </row>
    <row r="79" spans="1:14" ht="13.5" customHeight="1">
      <c r="A79" s="7"/>
      <c r="B79" s="7"/>
      <c r="C79" s="7"/>
      <c r="D79" s="8"/>
      <c r="E79" s="42"/>
      <c r="F79" s="42"/>
      <c r="G79" s="42"/>
      <c r="H79" s="42"/>
      <c r="I79" s="42"/>
      <c r="J79" s="42"/>
      <c r="K79" s="42"/>
      <c r="L79" s="42"/>
      <c r="M79" s="42"/>
      <c r="N79" s="84"/>
    </row>
    <row r="80" spans="1:14" ht="13.5" customHeight="1">
      <c r="A80" s="7"/>
      <c r="B80" s="7"/>
      <c r="C80" s="7"/>
      <c r="D80" s="8"/>
      <c r="E80" s="42"/>
      <c r="F80" s="42"/>
      <c r="G80" s="42"/>
      <c r="H80" s="42"/>
      <c r="I80" s="42"/>
      <c r="J80" s="42"/>
      <c r="K80" s="42"/>
      <c r="L80" s="42"/>
      <c r="M80" s="42"/>
      <c r="N80" s="84"/>
    </row>
    <row r="81" spans="1:14" ht="13.5" customHeight="1">
      <c r="A81" s="7"/>
      <c r="B81" s="7"/>
      <c r="C81" s="7"/>
      <c r="D81" s="8"/>
      <c r="E81" s="42"/>
      <c r="F81" s="42"/>
      <c r="G81" s="42"/>
      <c r="H81" s="42"/>
      <c r="I81" s="42"/>
      <c r="J81" s="42"/>
      <c r="K81" s="42"/>
      <c r="L81" s="42"/>
      <c r="M81" s="42"/>
      <c r="N81" s="84"/>
    </row>
    <row r="82" spans="1:14" ht="13.5" customHeight="1">
      <c r="A82" s="7"/>
      <c r="B82" s="7"/>
      <c r="C82" s="7"/>
      <c r="D82" s="8"/>
      <c r="E82" s="42"/>
      <c r="F82" s="42"/>
      <c r="G82" s="42"/>
      <c r="H82" s="42"/>
      <c r="I82" s="42"/>
      <c r="J82" s="42"/>
      <c r="K82" s="42"/>
      <c r="L82" s="42"/>
      <c r="M82" s="42"/>
      <c r="N82" s="84"/>
    </row>
    <row r="83" spans="1:14" ht="13.5" customHeight="1">
      <c r="A83" s="7"/>
      <c r="B83" s="7"/>
      <c r="C83" s="7"/>
      <c r="D83" s="8"/>
      <c r="E83" s="42"/>
      <c r="F83" s="42"/>
      <c r="G83" s="42"/>
      <c r="H83" s="42"/>
      <c r="I83" s="42"/>
      <c r="J83" s="42"/>
      <c r="K83" s="42"/>
      <c r="L83" s="42"/>
      <c r="M83" s="42"/>
      <c r="N83" s="84"/>
    </row>
    <row r="84" spans="1:14" ht="13.5" customHeight="1">
      <c r="A84" s="7"/>
      <c r="B84" s="7"/>
      <c r="C84" s="7"/>
      <c r="D84" s="8"/>
      <c r="E84" s="42"/>
      <c r="F84" s="42"/>
      <c r="G84" s="42"/>
      <c r="H84" s="42"/>
      <c r="I84" s="42"/>
      <c r="J84" s="42"/>
      <c r="K84" s="42"/>
      <c r="L84" s="42"/>
      <c r="M84" s="42"/>
      <c r="N84" s="84"/>
    </row>
    <row r="85" spans="1:14" ht="13.5" customHeight="1">
      <c r="A85" s="7"/>
      <c r="B85" s="7"/>
      <c r="C85" s="7"/>
      <c r="D85" s="8"/>
      <c r="E85" s="42"/>
      <c r="F85" s="42"/>
      <c r="G85" s="42"/>
      <c r="H85" s="42"/>
      <c r="I85" s="42"/>
      <c r="J85" s="42"/>
      <c r="K85" s="42"/>
      <c r="L85" s="42"/>
      <c r="M85" s="42"/>
      <c r="N85" s="84"/>
    </row>
    <row r="86" spans="1:14" ht="13.5" customHeight="1">
      <c r="A86" s="7"/>
      <c r="B86" s="7"/>
      <c r="C86" s="7"/>
      <c r="D86" s="8"/>
      <c r="E86" s="42"/>
      <c r="F86" s="42"/>
      <c r="G86" s="42"/>
      <c r="H86" s="42"/>
      <c r="I86" s="42"/>
      <c r="J86" s="42"/>
      <c r="K86" s="42"/>
      <c r="L86" s="42"/>
      <c r="M86" s="42"/>
      <c r="N86" s="84"/>
    </row>
    <row r="87" spans="1:14" ht="13.5" customHeight="1">
      <c r="A87" s="7"/>
      <c r="B87" s="7"/>
      <c r="C87" s="7"/>
      <c r="D87" s="8"/>
      <c r="E87" s="42"/>
      <c r="F87" s="42"/>
      <c r="G87" s="42"/>
      <c r="H87" s="42"/>
      <c r="I87" s="42"/>
      <c r="J87" s="42"/>
      <c r="K87" s="42"/>
      <c r="L87" s="42"/>
      <c r="M87" s="42"/>
      <c r="N87" s="84"/>
    </row>
    <row r="88" spans="1:14" ht="13.5" customHeight="1">
      <c r="A88" s="7"/>
      <c r="B88" s="7"/>
      <c r="C88" s="7"/>
      <c r="D88" s="8"/>
      <c r="E88" s="42"/>
      <c r="F88" s="42"/>
      <c r="G88" s="42"/>
      <c r="H88" s="42"/>
      <c r="I88" s="42"/>
      <c r="J88" s="42"/>
      <c r="K88" s="42"/>
      <c r="L88" s="42"/>
      <c r="M88" s="42"/>
      <c r="N88" s="84"/>
    </row>
    <row r="89" spans="1:14" ht="13.5" customHeight="1">
      <c r="A89" s="7"/>
      <c r="B89" s="7"/>
      <c r="C89" s="7"/>
      <c r="D89" s="8"/>
      <c r="E89" s="42"/>
      <c r="F89" s="42"/>
      <c r="G89" s="42"/>
      <c r="H89" s="42"/>
      <c r="I89" s="42"/>
      <c r="J89" s="42"/>
      <c r="K89" s="42"/>
      <c r="L89" s="42"/>
      <c r="M89" s="42"/>
      <c r="N89" s="84"/>
    </row>
    <row r="90" spans="1:14" ht="13.5" customHeight="1">
      <c r="A90" s="7"/>
      <c r="B90" s="7"/>
      <c r="C90" s="7"/>
      <c r="D90" s="8"/>
      <c r="E90" s="42"/>
      <c r="F90" s="42"/>
      <c r="G90" s="42"/>
      <c r="H90" s="42"/>
      <c r="I90" s="42"/>
      <c r="J90" s="42"/>
      <c r="K90" s="42"/>
      <c r="L90" s="42"/>
      <c r="M90" s="42"/>
      <c r="N90" s="84"/>
    </row>
    <row r="91" spans="1:14" ht="13.5" customHeight="1">
      <c r="A91" s="7"/>
      <c r="B91" s="7"/>
      <c r="C91" s="7"/>
      <c r="D91" s="8"/>
      <c r="E91" s="42"/>
      <c r="F91" s="42"/>
      <c r="G91" s="42"/>
      <c r="H91" s="42"/>
      <c r="I91" s="42"/>
      <c r="J91" s="42"/>
      <c r="K91" s="42"/>
      <c r="L91" s="42"/>
      <c r="M91" s="42"/>
      <c r="N91" s="84"/>
    </row>
    <row r="92" spans="1:14" ht="13.5" customHeight="1">
      <c r="A92" s="7"/>
      <c r="B92" s="7"/>
      <c r="C92" s="7"/>
      <c r="D92" s="8"/>
      <c r="E92" s="42"/>
      <c r="F92" s="42"/>
      <c r="G92" s="42"/>
      <c r="H92" s="42"/>
      <c r="I92" s="42"/>
      <c r="J92" s="42"/>
      <c r="K92" s="42"/>
      <c r="L92" s="42"/>
      <c r="M92" s="42"/>
      <c r="N92" s="84"/>
    </row>
    <row r="93" spans="1:14" ht="13.5" customHeight="1">
      <c r="A93" s="7"/>
      <c r="B93" s="7"/>
      <c r="C93" s="7"/>
      <c r="D93" s="8"/>
      <c r="E93" s="42"/>
      <c r="F93" s="42"/>
      <c r="G93" s="42"/>
      <c r="H93" s="42"/>
      <c r="I93" s="42"/>
      <c r="J93" s="42"/>
      <c r="K93" s="42"/>
      <c r="L93" s="42"/>
      <c r="M93" s="42"/>
      <c r="N93" s="84"/>
    </row>
    <row r="94" spans="1:14" ht="13.5" customHeight="1">
      <c r="A94" s="7"/>
      <c r="B94" s="7"/>
      <c r="C94" s="7"/>
      <c r="D94" s="8"/>
      <c r="E94" s="42"/>
      <c r="F94" s="42"/>
      <c r="G94" s="42"/>
      <c r="H94" s="42"/>
      <c r="I94" s="42"/>
      <c r="J94" s="42"/>
      <c r="K94" s="42"/>
      <c r="L94" s="42"/>
      <c r="M94" s="42"/>
      <c r="N94" s="84"/>
    </row>
    <row r="95" spans="1:14" ht="13.5" customHeight="1">
      <c r="A95" s="7"/>
      <c r="B95" s="7"/>
      <c r="C95" s="7"/>
      <c r="D95" s="8"/>
      <c r="E95" s="42"/>
      <c r="F95" s="42"/>
      <c r="G95" s="42"/>
      <c r="H95" s="42"/>
      <c r="I95" s="42"/>
      <c r="J95" s="42"/>
      <c r="K95" s="42"/>
      <c r="L95" s="42"/>
      <c r="M95" s="42"/>
      <c r="N95" s="84"/>
    </row>
    <row r="96" spans="1:14" ht="13.5" customHeight="1">
      <c r="A96" s="7"/>
      <c r="B96" s="7"/>
      <c r="C96" s="7"/>
      <c r="D96" s="8"/>
      <c r="E96" s="42"/>
      <c r="F96" s="42"/>
      <c r="G96" s="42"/>
      <c r="H96" s="42"/>
      <c r="I96" s="42"/>
      <c r="J96" s="42"/>
      <c r="K96" s="42"/>
      <c r="L96" s="42"/>
      <c r="M96" s="42"/>
      <c r="N96" s="84"/>
    </row>
    <row r="97" spans="1:14" ht="13.5" customHeight="1">
      <c r="A97" s="7"/>
      <c r="B97" s="7"/>
      <c r="C97" s="7"/>
      <c r="D97" s="8"/>
      <c r="E97" s="42"/>
      <c r="F97" s="42"/>
      <c r="G97" s="42"/>
      <c r="H97" s="42"/>
      <c r="I97" s="42"/>
      <c r="J97" s="42"/>
      <c r="K97" s="42"/>
      <c r="L97" s="42"/>
      <c r="M97" s="42"/>
      <c r="N97" s="84"/>
    </row>
    <row r="98" spans="1:14" ht="13.5" customHeight="1">
      <c r="A98" s="7"/>
      <c r="B98" s="7"/>
      <c r="C98" s="7"/>
      <c r="D98" s="8"/>
      <c r="E98" s="42"/>
      <c r="F98" s="42"/>
      <c r="G98" s="42"/>
      <c r="H98" s="42"/>
      <c r="I98" s="42"/>
      <c r="J98" s="42"/>
      <c r="K98" s="42"/>
      <c r="L98" s="42"/>
      <c r="M98" s="42"/>
      <c r="N98" s="84"/>
    </row>
    <row r="99" spans="1:14" ht="13.5" customHeight="1">
      <c r="A99" s="7"/>
      <c r="B99" s="7"/>
      <c r="C99" s="7"/>
      <c r="D99" s="8"/>
      <c r="E99" s="42"/>
      <c r="F99" s="42"/>
      <c r="G99" s="42"/>
      <c r="H99" s="42"/>
      <c r="I99" s="42"/>
      <c r="J99" s="42"/>
      <c r="K99" s="42"/>
      <c r="L99" s="42"/>
      <c r="M99" s="42"/>
      <c r="N99" s="84"/>
    </row>
    <row r="100" spans="1:14" ht="13.5" customHeight="1">
      <c r="A100" s="7"/>
      <c r="B100" s="7"/>
      <c r="C100" s="7"/>
      <c r="D100" s="8"/>
      <c r="E100" s="42"/>
      <c r="F100" s="42"/>
      <c r="G100" s="42"/>
      <c r="H100" s="42"/>
      <c r="I100" s="42"/>
      <c r="J100" s="42"/>
      <c r="K100" s="42"/>
      <c r="L100" s="42"/>
      <c r="M100" s="42"/>
      <c r="N100" s="84"/>
    </row>
    <row r="101" spans="1:14" ht="13.5" customHeight="1">
      <c r="A101" s="169" t="s">
        <v>42</v>
      </c>
      <c r="B101" s="169"/>
      <c r="C101" s="169"/>
      <c r="D101" s="170"/>
      <c r="E101" s="90">
        <f aca="true" t="shared" si="3" ref="E101:M101">+E64</f>
        <v>700000</v>
      </c>
      <c r="F101" s="90">
        <f t="shared" si="3"/>
        <v>0</v>
      </c>
      <c r="G101" s="90">
        <f t="shared" si="3"/>
        <v>700000</v>
      </c>
      <c r="H101" s="90">
        <f t="shared" si="3"/>
        <v>0</v>
      </c>
      <c r="I101" s="90">
        <f t="shared" si="3"/>
        <v>80848.98</v>
      </c>
      <c r="J101" s="90">
        <f t="shared" si="3"/>
        <v>0</v>
      </c>
      <c r="K101" s="90">
        <f t="shared" si="3"/>
        <v>80848.98</v>
      </c>
      <c r="L101" s="90">
        <f t="shared" si="3"/>
        <v>0</v>
      </c>
      <c r="M101" s="90">
        <f t="shared" si="3"/>
        <v>619151.02</v>
      </c>
      <c r="N101" s="91"/>
    </row>
    <row r="102" spans="1:28" s="6" customFormat="1" ht="13.5" customHeight="1">
      <c r="A102" s="12"/>
      <c r="B102" s="12"/>
      <c r="C102" s="12"/>
      <c r="D102" s="12" t="s">
        <v>86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AB102" s="5"/>
    </row>
    <row r="103" spans="1:14" ht="13.5" customHeight="1">
      <c r="A103" s="7"/>
      <c r="B103" s="7"/>
      <c r="C103" s="7"/>
      <c r="D103" s="7"/>
      <c r="E103" s="42"/>
      <c r="F103" s="42"/>
      <c r="G103" s="42"/>
      <c r="H103" s="42"/>
      <c r="I103" s="42"/>
      <c r="J103" s="42"/>
      <c r="K103" s="42"/>
      <c r="L103" s="42"/>
      <c r="M103" s="42"/>
      <c r="N103" s="84"/>
    </row>
    <row r="104" spans="1:14" ht="13.5" customHeight="1">
      <c r="A104" s="7" t="s">
        <v>43</v>
      </c>
      <c r="B104" s="7" t="s">
        <v>89</v>
      </c>
      <c r="C104" s="7"/>
      <c r="D104" s="67" t="s">
        <v>44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84"/>
    </row>
    <row r="105" spans="1:14" ht="13.5" customHeight="1">
      <c r="A105" s="7"/>
      <c r="B105" s="7"/>
      <c r="C105" s="7"/>
      <c r="D105" s="8"/>
      <c r="E105" s="42"/>
      <c r="F105" s="42"/>
      <c r="G105" s="42"/>
      <c r="H105" s="42"/>
      <c r="I105" s="42"/>
      <c r="J105" s="42"/>
      <c r="K105" s="42"/>
      <c r="L105" s="42"/>
      <c r="M105" s="42"/>
      <c r="N105" s="84"/>
    </row>
    <row r="106" spans="1:14" ht="13.5" customHeight="1">
      <c r="A106" s="7"/>
      <c r="B106" s="7">
        <v>11</v>
      </c>
      <c r="C106" s="7"/>
      <c r="D106" s="71" t="s">
        <v>138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84"/>
    </row>
    <row r="107" spans="1:14" ht="13.5" customHeight="1">
      <c r="A107" s="7"/>
      <c r="B107" s="7"/>
      <c r="C107" s="7"/>
      <c r="D107" s="8"/>
      <c r="E107" s="42"/>
      <c r="F107" s="42"/>
      <c r="G107" s="42"/>
      <c r="H107" s="42"/>
      <c r="I107" s="42"/>
      <c r="J107" s="42"/>
      <c r="K107" s="42"/>
      <c r="L107" s="42"/>
      <c r="M107" s="42"/>
      <c r="N107" s="84"/>
    </row>
    <row r="108" spans="1:14" ht="13.5" customHeight="1">
      <c r="A108" s="7"/>
      <c r="B108" s="7"/>
      <c r="C108" s="17">
        <v>1</v>
      </c>
      <c r="D108" s="31" t="s">
        <v>139</v>
      </c>
      <c r="E108" s="42">
        <v>40000</v>
      </c>
      <c r="F108" s="42">
        <v>0</v>
      </c>
      <c r="G108" s="42">
        <f>+E108+F108</f>
        <v>40000</v>
      </c>
      <c r="H108" s="42">
        <v>25729</v>
      </c>
      <c r="I108" s="42">
        <f>315+65+490+116+1380+311.11</f>
        <v>2677.11</v>
      </c>
      <c r="J108" s="42">
        <f>+I108+H108</f>
        <v>28406.11</v>
      </c>
      <c r="K108" s="42"/>
      <c r="L108" s="38"/>
      <c r="M108" s="38">
        <f>+G108-J108</f>
        <v>11593.89</v>
      </c>
      <c r="N108" s="84"/>
    </row>
    <row r="109" spans="1:14" ht="13.5" customHeight="1" thickBot="1">
      <c r="A109" s="7"/>
      <c r="B109" s="7"/>
      <c r="C109" s="17">
        <v>2</v>
      </c>
      <c r="D109" s="42" t="s">
        <v>140</v>
      </c>
      <c r="E109" s="81" t="s">
        <v>123</v>
      </c>
      <c r="F109" s="81"/>
      <c r="G109" s="81" t="s">
        <v>123</v>
      </c>
      <c r="H109" s="81"/>
      <c r="I109" s="87"/>
      <c r="J109" s="81">
        <f>+I109+H109</f>
        <v>0</v>
      </c>
      <c r="K109" s="42"/>
      <c r="L109" s="98"/>
      <c r="M109" s="104"/>
      <c r="N109" s="84"/>
    </row>
    <row r="110" spans="1:14" ht="13.5" customHeight="1">
      <c r="A110" s="7"/>
      <c r="B110" s="7"/>
      <c r="C110" s="17"/>
      <c r="D110" s="30"/>
      <c r="E110" s="42">
        <f>SUM(E108:E109)</f>
        <v>40000</v>
      </c>
      <c r="F110" s="42">
        <f>SUM(F108:F109)</f>
        <v>0</v>
      </c>
      <c r="G110" s="42">
        <f>SUM(G108:G109)</f>
        <v>40000</v>
      </c>
      <c r="H110" s="42">
        <f>SUM(H108:H109)</f>
        <v>25729</v>
      </c>
      <c r="I110" s="42">
        <f>SUM(I108:I109)</f>
        <v>2677.11</v>
      </c>
      <c r="J110" s="42"/>
      <c r="K110" s="42">
        <f>SUM(J108:J109)</f>
        <v>28406.11</v>
      </c>
      <c r="L110" s="42">
        <f>SUM(L108:L109)</f>
        <v>0</v>
      </c>
      <c r="M110" s="42">
        <f>SUM(M108:M109)</f>
        <v>11593.89</v>
      </c>
      <c r="N110" s="84"/>
    </row>
    <row r="111" spans="1:14" ht="13.5" customHeight="1">
      <c r="A111" s="7"/>
      <c r="B111" s="7"/>
      <c r="C111" s="17"/>
      <c r="D111" s="30"/>
      <c r="E111" s="42"/>
      <c r="F111" s="42"/>
      <c r="G111" s="42"/>
      <c r="H111" s="42"/>
      <c r="I111" s="42"/>
      <c r="J111" s="42"/>
      <c r="K111" s="42"/>
      <c r="L111" s="42"/>
      <c r="M111" s="42"/>
      <c r="N111" s="84"/>
    </row>
    <row r="112" spans="1:14" ht="13.5" customHeight="1">
      <c r="A112" s="7"/>
      <c r="B112" s="7">
        <v>12</v>
      </c>
      <c r="C112" s="7"/>
      <c r="D112" s="71" t="s">
        <v>91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84"/>
    </row>
    <row r="113" spans="1:14" ht="13.5" customHeight="1">
      <c r="A113" s="7"/>
      <c r="B113" s="7"/>
      <c r="C113" s="7"/>
      <c r="D113" s="8"/>
      <c r="E113" s="42"/>
      <c r="F113" s="42"/>
      <c r="G113" s="42"/>
      <c r="H113" s="42"/>
      <c r="I113" s="42"/>
      <c r="J113" s="42"/>
      <c r="K113" s="42"/>
      <c r="L113" s="42"/>
      <c r="M113" s="42"/>
      <c r="N113" s="84"/>
    </row>
    <row r="114" spans="1:14" ht="13.5" customHeight="1">
      <c r="A114" s="7"/>
      <c r="B114" s="7"/>
      <c r="C114" s="17">
        <v>1</v>
      </c>
      <c r="D114" s="31" t="s">
        <v>141</v>
      </c>
      <c r="E114" s="42">
        <v>5000</v>
      </c>
      <c r="F114" s="42">
        <v>0</v>
      </c>
      <c r="G114" s="42">
        <f>+E114+F114</f>
        <v>5000</v>
      </c>
      <c r="H114" s="42">
        <v>1035</v>
      </c>
      <c r="I114" s="42">
        <v>0</v>
      </c>
      <c r="J114" s="42">
        <f>+I114+H114</f>
        <v>1035</v>
      </c>
      <c r="K114" s="42"/>
      <c r="L114" s="38"/>
      <c r="M114" s="38">
        <f>+G114-J114</f>
        <v>3965</v>
      </c>
      <c r="N114" s="84"/>
    </row>
    <row r="115" spans="1:14" ht="13.5" customHeight="1">
      <c r="A115" s="7"/>
      <c r="B115" s="7"/>
      <c r="C115" s="17">
        <v>2</v>
      </c>
      <c r="D115" s="31" t="s">
        <v>142</v>
      </c>
      <c r="E115" s="42">
        <v>15000</v>
      </c>
      <c r="F115" s="42">
        <v>0</v>
      </c>
      <c r="G115" s="42">
        <f>+E115+F115</f>
        <v>15000</v>
      </c>
      <c r="H115" s="42">
        <v>9585.6</v>
      </c>
      <c r="I115" s="42">
        <v>0</v>
      </c>
      <c r="J115" s="42">
        <f>+I115+H115</f>
        <v>9585.6</v>
      </c>
      <c r="K115" s="42"/>
      <c r="L115" s="38"/>
      <c r="M115" s="38">
        <f>+G115-J115</f>
        <v>5414.4</v>
      </c>
      <c r="N115" s="84"/>
    </row>
    <row r="116" spans="1:14" ht="13.5" customHeight="1">
      <c r="A116" s="7"/>
      <c r="B116" s="7"/>
      <c r="C116" s="17">
        <v>3</v>
      </c>
      <c r="D116" s="42" t="s">
        <v>143</v>
      </c>
      <c r="E116" s="42">
        <v>5000</v>
      </c>
      <c r="F116" s="42">
        <v>0</v>
      </c>
      <c r="G116" s="42">
        <f>+E116+F116</f>
        <v>5000</v>
      </c>
      <c r="H116" s="42">
        <v>2083.5</v>
      </c>
      <c r="I116" s="42">
        <v>188</v>
      </c>
      <c r="J116" s="42">
        <f>+I116+H116</f>
        <v>2271.5</v>
      </c>
      <c r="K116" s="42"/>
      <c r="L116" s="38"/>
      <c r="M116" s="38">
        <f>+G116-J116</f>
        <v>2728.5</v>
      </c>
      <c r="N116" s="84"/>
    </row>
    <row r="117" spans="1:14" ht="13.5" customHeight="1">
      <c r="A117" s="7"/>
      <c r="B117" s="7"/>
      <c r="C117" s="17">
        <v>4</v>
      </c>
      <c r="D117" s="42" t="s">
        <v>231</v>
      </c>
      <c r="E117" s="81">
        <v>0</v>
      </c>
      <c r="F117" s="81">
        <v>140000</v>
      </c>
      <c r="G117" s="81">
        <f>+E117+F117</f>
        <v>140000</v>
      </c>
      <c r="H117" s="81">
        <v>126837.86</v>
      </c>
      <c r="I117" s="81">
        <v>1826.17</v>
      </c>
      <c r="J117" s="81">
        <f>+I117+H117</f>
        <v>128664.03</v>
      </c>
      <c r="K117" s="81"/>
      <c r="L117" s="98"/>
      <c r="M117" s="98">
        <f>+G117-J117</f>
        <v>11335.970000000001</v>
      </c>
      <c r="N117" s="84"/>
    </row>
    <row r="118" spans="1:14" ht="13.5" customHeight="1">
      <c r="A118" s="7"/>
      <c r="B118" s="7"/>
      <c r="C118" s="17"/>
      <c r="D118" s="30"/>
      <c r="E118" s="42">
        <f>SUM(E114:E117)</f>
        <v>25000</v>
      </c>
      <c r="F118" s="42">
        <f>SUM(F114:F117)</f>
        <v>140000</v>
      </c>
      <c r="G118" s="42">
        <f>SUM(G114:G117)</f>
        <v>165000</v>
      </c>
      <c r="H118" s="42">
        <f>SUM(H114:H117)</f>
        <v>139541.96</v>
      </c>
      <c r="I118" s="42">
        <f>SUM(I114:I117)</f>
        <v>2014.17</v>
      </c>
      <c r="J118" s="42"/>
      <c r="K118" s="42">
        <f>SUM(J114:J117)</f>
        <v>141556.13</v>
      </c>
      <c r="L118" s="42">
        <f>SUM(L114:L116)</f>
        <v>0</v>
      </c>
      <c r="M118" s="42">
        <f>SUM(M114:M117)</f>
        <v>23443.870000000003</v>
      </c>
      <c r="N118" s="84"/>
    </row>
    <row r="119" spans="1:14" ht="13.5" customHeight="1">
      <c r="A119" s="7"/>
      <c r="B119" s="7"/>
      <c r="C119" s="17"/>
      <c r="D119" s="30"/>
      <c r="E119" s="42"/>
      <c r="F119" s="42"/>
      <c r="G119" s="42"/>
      <c r="H119" s="42"/>
      <c r="I119" s="42"/>
      <c r="J119" s="42"/>
      <c r="K119" s="42"/>
      <c r="L119" s="42"/>
      <c r="M119" s="42"/>
      <c r="N119" s="84"/>
    </row>
    <row r="120" spans="1:14" ht="13.5" customHeight="1">
      <c r="A120" s="7"/>
      <c r="B120" s="7"/>
      <c r="C120" s="17"/>
      <c r="D120" s="30"/>
      <c r="E120" s="42"/>
      <c r="F120" s="42"/>
      <c r="G120" s="42"/>
      <c r="H120" s="42"/>
      <c r="I120" s="42"/>
      <c r="J120" s="42"/>
      <c r="K120" s="42"/>
      <c r="L120" s="42"/>
      <c r="M120" s="42"/>
      <c r="N120" s="84"/>
    </row>
    <row r="121" spans="1:14" ht="13.5" customHeight="1">
      <c r="A121" s="7"/>
      <c r="B121" s="7"/>
      <c r="C121" s="17"/>
      <c r="D121" s="30"/>
      <c r="E121" s="42"/>
      <c r="F121" s="42"/>
      <c r="G121" s="42"/>
      <c r="H121" s="42"/>
      <c r="I121" s="42"/>
      <c r="J121" s="42"/>
      <c r="K121" s="42"/>
      <c r="L121" s="42"/>
      <c r="M121" s="42"/>
      <c r="N121" s="84"/>
    </row>
    <row r="122" spans="1:14" ht="13.5" customHeight="1">
      <c r="A122" s="7"/>
      <c r="B122" s="7"/>
      <c r="C122" s="8"/>
      <c r="D122" s="31"/>
      <c r="E122" s="42"/>
      <c r="F122" s="42"/>
      <c r="G122" s="42"/>
      <c r="H122" s="42"/>
      <c r="I122" s="42"/>
      <c r="J122" s="42"/>
      <c r="K122" s="42"/>
      <c r="L122" s="42"/>
      <c r="M122" s="42"/>
      <c r="N122" s="84"/>
    </row>
    <row r="123" spans="1:14" ht="13.5" customHeight="1">
      <c r="A123" s="7"/>
      <c r="B123" s="7"/>
      <c r="C123" s="8"/>
      <c r="D123" s="31"/>
      <c r="E123" s="42"/>
      <c r="F123" s="42"/>
      <c r="G123" s="42"/>
      <c r="H123" s="42"/>
      <c r="I123" s="42"/>
      <c r="J123" s="42"/>
      <c r="K123" s="42"/>
      <c r="L123" s="42"/>
      <c r="M123" s="42"/>
      <c r="N123" s="84"/>
    </row>
    <row r="124" spans="1:14" ht="13.5" customHeight="1">
      <c r="A124" s="7"/>
      <c r="B124" s="7"/>
      <c r="C124" s="8"/>
      <c r="D124" s="31"/>
      <c r="E124" s="42"/>
      <c r="F124" s="42"/>
      <c r="G124" s="42"/>
      <c r="H124" s="42"/>
      <c r="I124" s="42"/>
      <c r="J124" s="42"/>
      <c r="K124" s="42"/>
      <c r="L124" s="42"/>
      <c r="M124" s="42"/>
      <c r="N124" s="84"/>
    </row>
    <row r="125" spans="1:14" ht="13.5" customHeight="1">
      <c r="A125" s="7"/>
      <c r="B125" s="7"/>
      <c r="C125" s="17"/>
      <c r="D125" s="31"/>
      <c r="E125" s="42"/>
      <c r="F125" s="42"/>
      <c r="G125" s="42"/>
      <c r="H125" s="42"/>
      <c r="I125" s="42"/>
      <c r="J125" s="42"/>
      <c r="K125" s="42"/>
      <c r="L125" s="42"/>
      <c r="M125" s="42"/>
      <c r="N125" s="84"/>
    </row>
    <row r="126" spans="1:14" ht="13.5" customHeight="1">
      <c r="A126" s="7"/>
      <c r="B126" s="7"/>
      <c r="C126" s="17"/>
      <c r="D126" s="31"/>
      <c r="E126" s="42"/>
      <c r="F126" s="42"/>
      <c r="G126" s="42"/>
      <c r="H126" s="42"/>
      <c r="I126" s="42"/>
      <c r="J126" s="42"/>
      <c r="K126" s="42"/>
      <c r="L126" s="42"/>
      <c r="M126" s="42"/>
      <c r="N126" s="84"/>
    </row>
    <row r="127" spans="1:14" ht="13.5" customHeight="1">
      <c r="A127" s="7"/>
      <c r="B127" s="7"/>
      <c r="C127" s="17"/>
      <c r="D127" s="31"/>
      <c r="E127" s="42" t="s">
        <v>89</v>
      </c>
      <c r="F127" s="42"/>
      <c r="G127" s="42"/>
      <c r="H127" s="42"/>
      <c r="I127" s="42"/>
      <c r="J127" s="42"/>
      <c r="K127" s="42"/>
      <c r="L127" s="42"/>
      <c r="M127" s="42"/>
      <c r="N127" s="84"/>
    </row>
    <row r="128" spans="1:14" ht="13.5" customHeight="1">
      <c r="A128" s="7"/>
      <c r="B128" s="7"/>
      <c r="C128" s="17"/>
      <c r="D128" s="31"/>
      <c r="E128" s="42"/>
      <c r="F128" s="42"/>
      <c r="G128" s="42"/>
      <c r="H128" s="42"/>
      <c r="I128" s="42"/>
      <c r="J128" s="42"/>
      <c r="K128" s="42"/>
      <c r="L128" s="42"/>
      <c r="M128" s="42"/>
      <c r="N128" s="84"/>
    </row>
    <row r="129" spans="1:14" ht="13.5" customHeight="1">
      <c r="A129" s="7"/>
      <c r="B129" s="7"/>
      <c r="C129" s="17"/>
      <c r="D129" s="31"/>
      <c r="E129" s="42"/>
      <c r="F129" s="42"/>
      <c r="G129" s="42"/>
      <c r="H129" s="42"/>
      <c r="I129" s="42"/>
      <c r="J129" s="42"/>
      <c r="K129" s="42"/>
      <c r="L129" s="42"/>
      <c r="M129" s="42"/>
      <c r="N129" s="84"/>
    </row>
    <row r="130" spans="1:14" ht="13.5" customHeight="1">
      <c r="A130" s="7"/>
      <c r="B130" s="7"/>
      <c r="C130" s="17"/>
      <c r="D130" s="31"/>
      <c r="E130" s="42"/>
      <c r="F130" s="42"/>
      <c r="G130" s="42"/>
      <c r="H130" s="42"/>
      <c r="I130" s="42"/>
      <c r="J130" s="42"/>
      <c r="K130" s="42"/>
      <c r="L130" s="42"/>
      <c r="M130" s="42"/>
      <c r="N130" s="84"/>
    </row>
    <row r="131" spans="1:14" ht="13.5" customHeight="1">
      <c r="A131" s="7"/>
      <c r="B131" s="7"/>
      <c r="C131" s="17"/>
      <c r="D131" s="31"/>
      <c r="E131" s="42"/>
      <c r="F131" s="42"/>
      <c r="G131" s="42"/>
      <c r="H131" s="42"/>
      <c r="I131" s="42"/>
      <c r="J131" s="42"/>
      <c r="K131" s="42"/>
      <c r="L131" s="42"/>
      <c r="M131" s="42"/>
      <c r="N131" s="84"/>
    </row>
    <row r="132" spans="1:14" ht="13.5" customHeight="1">
      <c r="A132" s="7"/>
      <c r="B132" s="7"/>
      <c r="C132" s="17"/>
      <c r="D132" s="31"/>
      <c r="E132" s="42"/>
      <c r="F132" s="42"/>
      <c r="G132" s="42"/>
      <c r="H132" s="42"/>
      <c r="I132" s="42"/>
      <c r="J132" s="42"/>
      <c r="K132" s="42"/>
      <c r="L132" s="42"/>
      <c r="M132" s="42"/>
      <c r="N132" s="84"/>
    </row>
    <row r="133" spans="1:14" ht="13.5" customHeight="1">
      <c r="A133" s="7"/>
      <c r="B133" s="7"/>
      <c r="C133" s="17"/>
      <c r="D133" s="31"/>
      <c r="E133" s="42"/>
      <c r="F133" s="42"/>
      <c r="G133" s="42"/>
      <c r="H133" s="42"/>
      <c r="I133" s="42"/>
      <c r="J133" s="42"/>
      <c r="K133" s="42"/>
      <c r="L133" s="42"/>
      <c r="M133" s="42"/>
      <c r="N133" s="84"/>
    </row>
    <row r="134" spans="1:14" ht="13.5" customHeight="1">
      <c r="A134" s="7"/>
      <c r="B134" s="7"/>
      <c r="C134" s="17"/>
      <c r="D134" s="31"/>
      <c r="E134" s="42"/>
      <c r="F134" s="42"/>
      <c r="G134" s="42"/>
      <c r="H134" s="42"/>
      <c r="I134" s="42"/>
      <c r="J134" s="42"/>
      <c r="K134" s="42"/>
      <c r="L134" s="42"/>
      <c r="M134" s="42"/>
      <c r="N134" s="84"/>
    </row>
    <row r="135" spans="1:14" ht="13.5" customHeight="1">
      <c r="A135" s="7"/>
      <c r="B135" s="7"/>
      <c r="C135" s="8"/>
      <c r="D135" s="8"/>
      <c r="E135" s="42"/>
      <c r="F135" s="42"/>
      <c r="G135" s="42"/>
      <c r="H135" s="42"/>
      <c r="I135" s="42"/>
      <c r="J135" s="42"/>
      <c r="K135" s="42"/>
      <c r="L135" s="42"/>
      <c r="M135" s="42"/>
      <c r="N135" s="84"/>
    </row>
    <row r="136" spans="1:14" ht="13.5" customHeight="1">
      <c r="A136" s="169" t="s">
        <v>78</v>
      </c>
      <c r="B136" s="169"/>
      <c r="C136" s="169"/>
      <c r="D136" s="170"/>
      <c r="E136" s="90">
        <f>+E110+E118</f>
        <v>65000</v>
      </c>
      <c r="F136" s="90">
        <f aca="true" t="shared" si="4" ref="F136:L136">+F110+F118</f>
        <v>140000</v>
      </c>
      <c r="G136" s="90">
        <f>+G110+G118</f>
        <v>205000</v>
      </c>
      <c r="H136" s="90">
        <f t="shared" si="4"/>
        <v>165270.96</v>
      </c>
      <c r="I136" s="90">
        <f t="shared" si="4"/>
        <v>4691.280000000001</v>
      </c>
      <c r="J136" s="90">
        <f t="shared" si="4"/>
        <v>0</v>
      </c>
      <c r="K136" s="90">
        <f t="shared" si="4"/>
        <v>169962.24</v>
      </c>
      <c r="L136" s="90">
        <f t="shared" si="4"/>
        <v>0</v>
      </c>
      <c r="M136" s="90">
        <f>+M110+M118</f>
        <v>35037.76</v>
      </c>
      <c r="N136" s="91"/>
    </row>
    <row r="137" spans="1:14" ht="13.5" customHeight="1">
      <c r="A137" s="12"/>
      <c r="B137" s="12"/>
      <c r="C137" s="12"/>
      <c r="D137" s="72" t="s">
        <v>45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3"/>
    </row>
    <row r="138" spans="1:14" ht="13.5" customHeight="1">
      <c r="A138" s="7"/>
      <c r="B138" s="7"/>
      <c r="C138" s="7"/>
      <c r="D138" s="8"/>
      <c r="E138" s="42"/>
      <c r="F138" s="42"/>
      <c r="G138" s="42"/>
      <c r="H138" s="42"/>
      <c r="I138" s="42"/>
      <c r="J138" s="92"/>
      <c r="K138" s="42"/>
      <c r="L138" s="42"/>
      <c r="M138" s="42"/>
      <c r="N138" s="84"/>
    </row>
    <row r="139" spans="1:14" ht="13.5" customHeight="1">
      <c r="A139" s="7"/>
      <c r="B139" s="7"/>
      <c r="C139" s="7"/>
      <c r="D139" s="70" t="s">
        <v>240</v>
      </c>
      <c r="E139" s="42"/>
      <c r="F139" s="42"/>
      <c r="G139" s="42"/>
      <c r="H139" s="42">
        <f>+'Conto finanziario'!I6</f>
        <v>941493.57</v>
      </c>
      <c r="I139" s="42"/>
      <c r="J139" s="42"/>
      <c r="K139" s="42">
        <f>+H139</f>
        <v>941493.57</v>
      </c>
      <c r="L139" s="42"/>
      <c r="M139" s="42"/>
      <c r="N139" s="84"/>
    </row>
    <row r="140" spans="1:14" ht="13.5" customHeight="1">
      <c r="A140" s="7"/>
      <c r="B140" s="7"/>
      <c r="C140" s="7"/>
      <c r="D140" s="70" t="s">
        <v>241</v>
      </c>
      <c r="E140" s="42"/>
      <c r="F140" s="42"/>
      <c r="G140" s="42">
        <f aca="true" t="shared" si="5" ref="G140:M140">+G175</f>
        <v>296884.94</v>
      </c>
      <c r="H140" s="42">
        <f t="shared" si="5"/>
        <v>108831.33</v>
      </c>
      <c r="I140" s="42">
        <f t="shared" si="5"/>
        <v>186973.61</v>
      </c>
      <c r="J140" s="42">
        <f t="shared" si="5"/>
        <v>0</v>
      </c>
      <c r="K140" s="42">
        <f t="shared" si="5"/>
        <v>295804.94</v>
      </c>
      <c r="L140" s="42">
        <f>+L175</f>
        <v>0</v>
      </c>
      <c r="M140" s="42">
        <f t="shared" si="5"/>
        <v>1080</v>
      </c>
      <c r="N140" s="42"/>
    </row>
    <row r="141" spans="1:14" ht="13.5" customHeight="1">
      <c r="A141" s="7"/>
      <c r="B141" s="7"/>
      <c r="C141" s="7"/>
      <c r="D141" s="70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1:15" ht="13.5" customHeight="1">
      <c r="A142" s="7" t="s">
        <v>23</v>
      </c>
      <c r="B142" s="7"/>
      <c r="C142" s="7"/>
      <c r="D142" s="70" t="s">
        <v>35</v>
      </c>
      <c r="E142" s="42">
        <f>+E53</f>
        <v>1024000</v>
      </c>
      <c r="F142" s="42">
        <f>+F53</f>
        <v>7047239.45</v>
      </c>
      <c r="G142" s="42">
        <f>+G53</f>
        <v>8071239.45</v>
      </c>
      <c r="H142" s="42">
        <f>+H53</f>
        <v>671281.22</v>
      </c>
      <c r="I142" s="42">
        <f>+I53</f>
        <v>7264433.61</v>
      </c>
      <c r="J142" s="42"/>
      <c r="K142" s="42">
        <f>+K53</f>
        <v>7935714.83</v>
      </c>
      <c r="L142" s="42">
        <f>+L53</f>
        <v>50907.91999999996</v>
      </c>
      <c r="M142" s="42">
        <f>+M53</f>
        <v>186432.54</v>
      </c>
      <c r="N142" s="42"/>
      <c r="O142" s="146"/>
    </row>
    <row r="143" spans="1:14" ht="13.5" customHeight="1">
      <c r="A143" s="7" t="s">
        <v>41</v>
      </c>
      <c r="B143" s="7"/>
      <c r="C143" s="7"/>
      <c r="D143" s="70" t="s">
        <v>40</v>
      </c>
      <c r="E143" s="42">
        <f>+E101</f>
        <v>700000</v>
      </c>
      <c r="F143" s="42">
        <f>+F101</f>
        <v>0</v>
      </c>
      <c r="G143" s="42">
        <f>+G101</f>
        <v>700000</v>
      </c>
      <c r="H143" s="42">
        <f>+H101</f>
        <v>0</v>
      </c>
      <c r="I143" s="42">
        <f>+I101</f>
        <v>80848.98</v>
      </c>
      <c r="J143" s="42"/>
      <c r="K143" s="42">
        <f>+K101</f>
        <v>80848.98</v>
      </c>
      <c r="L143" s="42">
        <f>+L101</f>
        <v>0</v>
      </c>
      <c r="M143" s="42">
        <f>+M101</f>
        <v>619151.02</v>
      </c>
      <c r="N143" s="42"/>
    </row>
    <row r="144" spans="1:14" ht="13.5" customHeight="1">
      <c r="A144" s="7" t="s">
        <v>43</v>
      </c>
      <c r="B144" s="7"/>
      <c r="C144" s="7"/>
      <c r="D144" s="70" t="s">
        <v>44</v>
      </c>
      <c r="E144" s="42">
        <f>+E136</f>
        <v>65000</v>
      </c>
      <c r="F144" s="42">
        <f>+F136</f>
        <v>140000</v>
      </c>
      <c r="G144" s="42">
        <f>+G136</f>
        <v>205000</v>
      </c>
      <c r="H144" s="42">
        <f>+H136</f>
        <v>165270.96</v>
      </c>
      <c r="I144" s="42">
        <f>+I136</f>
        <v>4691.280000000001</v>
      </c>
      <c r="J144" s="42"/>
      <c r="K144" s="42">
        <f>+K136</f>
        <v>169962.24</v>
      </c>
      <c r="L144" s="42">
        <f>+L136</f>
        <v>0</v>
      </c>
      <c r="M144" s="42">
        <f>+M136</f>
        <v>35037.76</v>
      </c>
      <c r="N144" s="42"/>
    </row>
    <row r="145" spans="1:14" ht="13.5" customHeight="1">
      <c r="A145" s="7"/>
      <c r="B145" s="7"/>
      <c r="C145" s="7"/>
      <c r="D145" s="70"/>
      <c r="E145" s="42"/>
      <c r="F145" s="42"/>
      <c r="G145" s="42"/>
      <c r="H145" s="42"/>
      <c r="I145" s="42"/>
      <c r="J145" s="42"/>
      <c r="K145" s="42"/>
      <c r="L145" s="42"/>
      <c r="M145" s="42"/>
      <c r="N145" s="42"/>
    </row>
    <row r="146" spans="1:14" ht="13.5" customHeight="1" thickBot="1">
      <c r="A146" s="7"/>
      <c r="B146" s="7"/>
      <c r="C146" s="7"/>
      <c r="D146" s="70"/>
      <c r="E146" s="93">
        <v>0</v>
      </c>
      <c r="F146" s="81"/>
      <c r="G146" s="81"/>
      <c r="H146" s="81"/>
      <c r="I146" s="81"/>
      <c r="J146" s="81"/>
      <c r="K146" s="81"/>
      <c r="L146" s="81"/>
      <c r="M146" s="81"/>
      <c r="N146" s="42"/>
    </row>
    <row r="147" spans="1:14" ht="13.5" customHeight="1" thickTop="1">
      <c r="A147" s="7"/>
      <c r="B147" s="7"/>
      <c r="C147" s="7"/>
      <c r="D147" s="16"/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1:14" ht="13.5" customHeight="1">
      <c r="A148" s="7"/>
      <c r="B148" s="7"/>
      <c r="C148" s="7"/>
      <c r="D148" s="74" t="s">
        <v>80</v>
      </c>
      <c r="E148" s="42">
        <f>SUM(E139:E146)</f>
        <v>1789000</v>
      </c>
      <c r="F148" s="42">
        <f>SUM(F139:F146)</f>
        <v>7187239.45</v>
      </c>
      <c r="G148" s="42">
        <f>SUM(G139:G146)</f>
        <v>9273124.39</v>
      </c>
      <c r="H148" s="42">
        <f>SUM(H139:H146)</f>
        <v>1886877.0799999998</v>
      </c>
      <c r="I148" s="42">
        <f>SUM(I139:I146)</f>
        <v>7536947.480000001</v>
      </c>
      <c r="J148" s="42"/>
      <c r="K148" s="42">
        <f>SUM(K139:K146)</f>
        <v>9423824.56</v>
      </c>
      <c r="L148" s="42">
        <f>SUM(L139:L146)</f>
        <v>50907.91999999996</v>
      </c>
      <c r="M148" s="42">
        <f>SUM(M139:M146)</f>
        <v>841701.3200000001</v>
      </c>
      <c r="N148" s="42"/>
    </row>
    <row r="149" spans="1:14" ht="13.5" customHeight="1" thickBot="1">
      <c r="A149" s="7"/>
      <c r="B149" s="7"/>
      <c r="C149" s="7"/>
      <c r="D149" s="16"/>
      <c r="E149" s="94"/>
      <c r="F149" s="94"/>
      <c r="G149" s="94"/>
      <c r="H149" s="94"/>
      <c r="I149" s="94"/>
      <c r="J149" s="94"/>
      <c r="K149" s="94"/>
      <c r="L149" s="94"/>
      <c r="M149" s="94"/>
      <c r="N149" s="84"/>
    </row>
    <row r="150" spans="1:14" ht="13.5" customHeight="1" thickTop="1">
      <c r="A150" s="12"/>
      <c r="B150" s="12"/>
      <c r="C150" s="12"/>
      <c r="D150" s="72" t="s">
        <v>241</v>
      </c>
      <c r="E150" s="95" t="s">
        <v>229</v>
      </c>
      <c r="F150" s="95" t="s">
        <v>242</v>
      </c>
      <c r="G150" s="82"/>
      <c r="H150" s="82"/>
      <c r="I150" s="82"/>
      <c r="J150" s="82"/>
      <c r="K150" s="82"/>
      <c r="L150" s="82"/>
      <c r="M150" s="82"/>
      <c r="N150" s="83"/>
    </row>
    <row r="151" spans="1:14" ht="13.5" customHeight="1">
      <c r="A151" s="7"/>
      <c r="B151" s="7"/>
      <c r="C151" s="7"/>
      <c r="D151" s="7"/>
      <c r="E151" s="92"/>
      <c r="F151" s="92"/>
      <c r="G151" s="42"/>
      <c r="H151" s="42"/>
      <c r="I151" s="42"/>
      <c r="J151" s="42"/>
      <c r="K151" s="42"/>
      <c r="L151" s="42"/>
      <c r="M151" s="42"/>
      <c r="N151" s="84"/>
    </row>
    <row r="152" spans="1:14" ht="13.5" customHeight="1">
      <c r="A152" s="7" t="s">
        <v>23</v>
      </c>
      <c r="B152" s="7">
        <v>1</v>
      </c>
      <c r="C152" s="7"/>
      <c r="D152" s="69" t="s">
        <v>110</v>
      </c>
      <c r="E152" s="92"/>
      <c r="F152" s="92"/>
      <c r="G152" s="42"/>
      <c r="H152" s="42"/>
      <c r="I152" s="42"/>
      <c r="J152" s="42"/>
      <c r="K152" s="42"/>
      <c r="L152" s="42"/>
      <c r="M152" s="42"/>
      <c r="N152" s="84"/>
    </row>
    <row r="153" spans="1:14" ht="13.5" customHeight="1">
      <c r="A153" s="7"/>
      <c r="B153" s="7"/>
      <c r="C153" s="7" t="s">
        <v>188</v>
      </c>
      <c r="D153" s="42" t="s">
        <v>185</v>
      </c>
      <c r="E153" s="99">
        <f>6486.48+1074.66+2208.84+5945.94+150580</f>
        <v>166295.91999999998</v>
      </c>
      <c r="F153" s="99">
        <f>8835.36+4298.64+1398.24+62500.5+2059.2-0.5</f>
        <v>79091.44</v>
      </c>
      <c r="G153" s="81">
        <f>+F153+E153</f>
        <v>245387.36</v>
      </c>
      <c r="H153" s="81">
        <f>2059.2+62500+1074.66+4298.64</f>
        <v>69932.5</v>
      </c>
      <c r="I153" s="81">
        <f>+G153-H153</f>
        <v>175454.86</v>
      </c>
      <c r="J153" s="81">
        <f>+I153+H153</f>
        <v>245387.36</v>
      </c>
      <c r="K153" s="42"/>
      <c r="L153" s="48"/>
      <c r="M153" s="48"/>
      <c r="N153" s="84"/>
    </row>
    <row r="154" spans="1:14" ht="13.5" customHeight="1">
      <c r="A154" s="7"/>
      <c r="B154" s="7"/>
      <c r="C154" s="7"/>
      <c r="D154" s="7"/>
      <c r="E154" s="92">
        <f>SUM(E153:E153)</f>
        <v>166295.91999999998</v>
      </c>
      <c r="F154" s="92">
        <f>SUM(F153:F153)</f>
        <v>79091.44</v>
      </c>
      <c r="G154" s="92">
        <f>SUM(G153:G153)</f>
        <v>245387.36</v>
      </c>
      <c r="H154" s="92">
        <f>SUM(H153:H153)</f>
        <v>69932.5</v>
      </c>
      <c r="I154" s="92">
        <f>SUM(I153:I153)</f>
        <v>175454.86</v>
      </c>
      <c r="J154" s="92"/>
      <c r="K154" s="92">
        <f>SUM(J153:J153)</f>
        <v>245387.36</v>
      </c>
      <c r="L154" s="92">
        <f>SUM(L153:L153)</f>
        <v>0</v>
      </c>
      <c r="M154" s="92">
        <f>SUM(M153:M153)</f>
        <v>0</v>
      </c>
      <c r="N154" s="84"/>
    </row>
    <row r="155" spans="1:14" ht="13.5" customHeight="1">
      <c r="A155" s="7"/>
      <c r="B155" s="7"/>
      <c r="C155" s="7"/>
      <c r="D155" s="7"/>
      <c r="E155" s="92"/>
      <c r="F155" s="92"/>
      <c r="G155" s="42"/>
      <c r="H155" s="42"/>
      <c r="I155" s="42"/>
      <c r="J155" s="42"/>
      <c r="K155" s="42"/>
      <c r="L155" s="47"/>
      <c r="M155" s="47"/>
      <c r="N155" s="84"/>
    </row>
    <row r="156" spans="1:14" ht="13.5" customHeight="1">
      <c r="A156" s="7" t="s">
        <v>43</v>
      </c>
      <c r="B156" s="7">
        <v>11</v>
      </c>
      <c r="C156" s="7"/>
      <c r="D156" s="69" t="s">
        <v>138</v>
      </c>
      <c r="E156" s="42"/>
      <c r="F156" s="42"/>
      <c r="G156" s="42"/>
      <c r="H156" s="42"/>
      <c r="I156" s="42"/>
      <c r="J156" s="42"/>
      <c r="K156" s="42"/>
      <c r="L156" s="47"/>
      <c r="M156" s="50"/>
      <c r="N156" s="84"/>
    </row>
    <row r="157" spans="1:14" ht="13.5" customHeight="1">
      <c r="A157" s="7"/>
      <c r="B157" s="7"/>
      <c r="C157" s="7">
        <v>1</v>
      </c>
      <c r="D157" s="42" t="s">
        <v>139</v>
      </c>
      <c r="E157" s="81">
        <f>1080+210+285+990</f>
        <v>2565</v>
      </c>
      <c r="F157" s="81">
        <v>6713.75</v>
      </c>
      <c r="G157" s="81">
        <f>+E157+F157</f>
        <v>9278.75</v>
      </c>
      <c r="H157" s="81">
        <f>210+6713.75-5843.75</f>
        <v>1080</v>
      </c>
      <c r="I157" s="87">
        <f>+G157-H157-1080</f>
        <v>7118.75</v>
      </c>
      <c r="J157" s="81">
        <f>+I157+H157</f>
        <v>8198.75</v>
      </c>
      <c r="K157" s="42"/>
      <c r="L157" s="48"/>
      <c r="M157" s="98">
        <f>+G157-J157</f>
        <v>1080</v>
      </c>
      <c r="N157" s="84"/>
    </row>
    <row r="158" spans="1:14" ht="13.5" customHeight="1">
      <c r="A158" s="7"/>
      <c r="B158" s="7"/>
      <c r="C158" s="7"/>
      <c r="D158" s="20"/>
      <c r="E158" s="42">
        <f>SUM(E157:E157)</f>
        <v>2565</v>
      </c>
      <c r="F158" s="42">
        <f>SUM(F157:F157)</f>
        <v>6713.75</v>
      </c>
      <c r="G158" s="42">
        <f>SUM(G157:G157)</f>
        <v>9278.75</v>
      </c>
      <c r="H158" s="42">
        <f>SUM(H157:H157)</f>
        <v>1080</v>
      </c>
      <c r="I158" s="42">
        <f>SUM(I157:I157)</f>
        <v>7118.75</v>
      </c>
      <c r="J158" s="42"/>
      <c r="K158" s="42">
        <f>SUM(J157:J157)</f>
        <v>8198.75</v>
      </c>
      <c r="L158" s="42">
        <f>SUM(L157:L157)</f>
        <v>0</v>
      </c>
      <c r="M158" s="42">
        <f>SUM(M157:M157)</f>
        <v>1080</v>
      </c>
      <c r="N158" s="84"/>
    </row>
    <row r="159" spans="1:14" ht="13.5" customHeight="1">
      <c r="A159" s="7"/>
      <c r="B159" s="7"/>
      <c r="C159" s="7"/>
      <c r="D159" s="8"/>
      <c r="E159" s="42"/>
      <c r="F159" s="42"/>
      <c r="G159" s="42"/>
      <c r="H159" s="42"/>
      <c r="I159" s="42"/>
      <c r="J159" s="42"/>
      <c r="K159" s="42"/>
      <c r="L159" s="47"/>
      <c r="M159" s="47"/>
      <c r="N159" s="84"/>
    </row>
    <row r="160" spans="1:14" ht="13.5" customHeight="1">
      <c r="A160" s="7"/>
      <c r="B160" s="7">
        <v>12</v>
      </c>
      <c r="C160" s="7"/>
      <c r="D160" s="69" t="s">
        <v>91</v>
      </c>
      <c r="E160" s="42"/>
      <c r="F160" s="42"/>
      <c r="G160" s="42"/>
      <c r="H160" s="42"/>
      <c r="I160" s="42"/>
      <c r="J160" s="42"/>
      <c r="K160" s="42"/>
      <c r="L160" s="47"/>
      <c r="M160" s="47"/>
      <c r="N160" s="84"/>
    </row>
    <row r="161" spans="1:14" ht="13.5" customHeight="1">
      <c r="A161" s="7"/>
      <c r="B161" s="7"/>
      <c r="C161" s="7" t="s">
        <v>186</v>
      </c>
      <c r="D161" s="8" t="s">
        <v>187</v>
      </c>
      <c r="E161" s="81">
        <f>2500+800+1240+2300+800+2000+900+1200+1460+1400+1400+1200+800+1200+1400+1100+1000+1300+1265.6+1700+926.6+3140+1252.31+1900</f>
        <v>34184.509999999995</v>
      </c>
      <c r="F161" s="81">
        <f>1000+1200+2818.32+3016</f>
        <v>8034.32</v>
      </c>
      <c r="G161" s="81">
        <f>+E161+F161</f>
        <v>42218.829999999994</v>
      </c>
      <c r="H161" s="81">
        <f>1000+38718.83-1900</f>
        <v>37818.83</v>
      </c>
      <c r="I161" s="81">
        <f>+G161-H161</f>
        <v>4399.999999999993</v>
      </c>
      <c r="J161" s="81">
        <f>+H161+I161</f>
        <v>42218.829999999994</v>
      </c>
      <c r="K161" s="42"/>
      <c r="L161" s="48"/>
      <c r="M161" s="48"/>
      <c r="N161" s="84"/>
    </row>
    <row r="162" spans="1:14" ht="13.5" customHeight="1">
      <c r="A162" s="7"/>
      <c r="B162" s="7"/>
      <c r="C162" s="7"/>
      <c r="D162" s="69"/>
      <c r="E162" s="42">
        <f>SUM(E161)</f>
        <v>34184.509999999995</v>
      </c>
      <c r="F162" s="42">
        <f aca="true" t="shared" si="6" ref="F162:M162">SUM(F161)</f>
        <v>8034.32</v>
      </c>
      <c r="G162" s="42">
        <f t="shared" si="6"/>
        <v>42218.829999999994</v>
      </c>
      <c r="H162" s="42">
        <f t="shared" si="6"/>
        <v>37818.83</v>
      </c>
      <c r="I162" s="42">
        <f t="shared" si="6"/>
        <v>4399.999999999993</v>
      </c>
      <c r="J162" s="42"/>
      <c r="K162" s="42">
        <f>+J161</f>
        <v>42218.829999999994</v>
      </c>
      <c r="L162" s="42">
        <f t="shared" si="6"/>
        <v>0</v>
      </c>
      <c r="M162" s="42">
        <f t="shared" si="6"/>
        <v>0</v>
      </c>
      <c r="N162" s="84"/>
    </row>
    <row r="163" spans="1:14" ht="13.5" customHeight="1">
      <c r="A163" s="7"/>
      <c r="B163" s="7"/>
      <c r="C163" s="7"/>
      <c r="D163" s="8"/>
      <c r="E163" s="42"/>
      <c r="F163" s="42"/>
      <c r="G163" s="42"/>
      <c r="H163" s="42"/>
      <c r="I163" s="42"/>
      <c r="J163" s="42"/>
      <c r="K163" s="42"/>
      <c r="L163" s="47"/>
      <c r="M163" s="47"/>
      <c r="N163" s="84"/>
    </row>
    <row r="164" spans="1:14" ht="13.5" customHeight="1">
      <c r="A164" s="7"/>
      <c r="B164" s="7"/>
      <c r="C164" s="7"/>
      <c r="D164" s="8"/>
      <c r="E164" s="42"/>
      <c r="F164" s="42"/>
      <c r="G164" s="42"/>
      <c r="H164" s="42"/>
      <c r="I164" s="42"/>
      <c r="J164" s="42"/>
      <c r="K164" s="42"/>
      <c r="L164" s="42"/>
      <c r="M164" s="42"/>
      <c r="N164" s="84"/>
    </row>
    <row r="165" spans="1:14" ht="13.5" customHeight="1">
      <c r="A165" s="7"/>
      <c r="B165" s="7"/>
      <c r="C165" s="7"/>
      <c r="D165" s="8"/>
      <c r="E165" s="42"/>
      <c r="F165" s="42"/>
      <c r="G165" s="42"/>
      <c r="H165" s="42"/>
      <c r="I165" s="42"/>
      <c r="J165" s="42"/>
      <c r="K165" s="42"/>
      <c r="L165" s="42"/>
      <c r="M165" s="42"/>
      <c r="N165" s="84"/>
    </row>
    <row r="166" spans="1:14" ht="13.5" customHeight="1">
      <c r="A166" s="7"/>
      <c r="B166" s="7"/>
      <c r="C166" s="7"/>
      <c r="D166" s="8"/>
      <c r="E166" s="42"/>
      <c r="F166" s="42"/>
      <c r="G166" s="42"/>
      <c r="H166" s="42"/>
      <c r="I166" s="42"/>
      <c r="J166" s="42"/>
      <c r="K166" s="42"/>
      <c r="L166" s="42"/>
      <c r="M166" s="42"/>
      <c r="N166" s="84"/>
    </row>
    <row r="167" spans="1:14" ht="13.5" customHeight="1">
      <c r="A167" s="7"/>
      <c r="B167" s="7"/>
      <c r="C167" s="7"/>
      <c r="D167" s="8"/>
      <c r="E167" s="42"/>
      <c r="F167" s="42"/>
      <c r="G167" s="42"/>
      <c r="H167" s="42"/>
      <c r="I167" s="42"/>
      <c r="J167" s="42"/>
      <c r="K167" s="42"/>
      <c r="L167" s="42"/>
      <c r="M167" s="42"/>
      <c r="N167" s="84"/>
    </row>
    <row r="168" spans="1:14" ht="13.5" customHeight="1">
      <c r="A168" s="7"/>
      <c r="B168" s="7"/>
      <c r="C168" s="7"/>
      <c r="D168" s="8"/>
      <c r="E168" s="42"/>
      <c r="F168" s="42"/>
      <c r="G168" s="42"/>
      <c r="H168" s="42"/>
      <c r="I168" s="42"/>
      <c r="J168" s="42"/>
      <c r="K168" s="42"/>
      <c r="L168" s="42"/>
      <c r="M168" s="42"/>
      <c r="N168" s="84"/>
    </row>
    <row r="169" spans="1:14" ht="13.5" customHeight="1">
      <c r="A169" s="7"/>
      <c r="B169" s="7"/>
      <c r="C169" s="7"/>
      <c r="D169" s="8"/>
      <c r="E169" s="42"/>
      <c r="F169" s="42"/>
      <c r="G169" s="42"/>
      <c r="H169" s="42"/>
      <c r="I169" s="42"/>
      <c r="J169" s="42"/>
      <c r="K169" s="42"/>
      <c r="L169" s="42"/>
      <c r="M169" s="42"/>
      <c r="N169" s="84"/>
    </row>
    <row r="170" spans="1:14" ht="13.5" customHeight="1">
      <c r="A170" s="7"/>
      <c r="B170" s="7"/>
      <c r="C170" s="7"/>
      <c r="D170" s="8"/>
      <c r="E170" s="42"/>
      <c r="F170" s="42"/>
      <c r="G170" s="42"/>
      <c r="H170" s="42"/>
      <c r="I170" s="42"/>
      <c r="J170" s="42"/>
      <c r="K170" s="42"/>
      <c r="L170" s="42"/>
      <c r="M170" s="42"/>
      <c r="N170" s="84"/>
    </row>
    <row r="171" spans="1:14" ht="13.5" customHeight="1">
      <c r="A171" s="7"/>
      <c r="B171" s="7"/>
      <c r="C171" s="7"/>
      <c r="D171" s="8"/>
      <c r="E171" s="42"/>
      <c r="F171" s="42"/>
      <c r="G171" s="42"/>
      <c r="H171" s="42"/>
      <c r="I171" s="42"/>
      <c r="J171" s="42"/>
      <c r="K171" s="42"/>
      <c r="L171" s="42"/>
      <c r="M171" s="42"/>
      <c r="N171" s="84"/>
    </row>
    <row r="172" spans="1:14" ht="13.5" customHeight="1">
      <c r="A172" s="7"/>
      <c r="B172" s="7"/>
      <c r="C172" s="7"/>
      <c r="D172" s="8"/>
      <c r="E172" s="42"/>
      <c r="F172" s="42"/>
      <c r="G172" s="42"/>
      <c r="H172" s="42"/>
      <c r="I172" s="42"/>
      <c r="J172" s="42"/>
      <c r="K172" s="42"/>
      <c r="L172" s="42"/>
      <c r="M172" s="42"/>
      <c r="N172" s="84"/>
    </row>
    <row r="173" spans="1:14" ht="13.5" customHeight="1">
      <c r="A173" s="7"/>
      <c r="B173" s="7"/>
      <c r="C173" s="7"/>
      <c r="D173" s="8"/>
      <c r="E173" s="42"/>
      <c r="F173" s="42"/>
      <c r="G173" s="42"/>
      <c r="H173" s="42"/>
      <c r="I173" s="42"/>
      <c r="J173" s="42"/>
      <c r="K173" s="42"/>
      <c r="L173" s="42"/>
      <c r="M173" s="42"/>
      <c r="N173" s="84"/>
    </row>
    <row r="174" spans="1:14" ht="13.5" customHeight="1">
      <c r="A174" s="7"/>
      <c r="B174" s="7"/>
      <c r="C174" s="7"/>
      <c r="D174" s="8"/>
      <c r="E174" s="42"/>
      <c r="F174" s="42"/>
      <c r="G174" s="42"/>
      <c r="H174" s="42"/>
      <c r="I174" s="42"/>
      <c r="J174" s="42"/>
      <c r="K174" s="42"/>
      <c r="L174" s="42"/>
      <c r="M174" s="42"/>
      <c r="N174" s="84"/>
    </row>
    <row r="175" spans="1:14" ht="13.5" customHeight="1">
      <c r="A175" s="33"/>
      <c r="B175" s="33"/>
      <c r="C175" s="169" t="s">
        <v>46</v>
      </c>
      <c r="D175" s="170"/>
      <c r="E175" s="96">
        <f aca="true" t="shared" si="7" ref="E175:M175">+E162+E158+E154</f>
        <v>203045.43</v>
      </c>
      <c r="F175" s="96">
        <f t="shared" si="7"/>
        <v>93839.51000000001</v>
      </c>
      <c r="G175" s="96">
        <f t="shared" si="7"/>
        <v>296884.94</v>
      </c>
      <c r="H175" s="96">
        <f t="shared" si="7"/>
        <v>108831.33</v>
      </c>
      <c r="I175" s="96">
        <f t="shared" si="7"/>
        <v>186973.61</v>
      </c>
      <c r="J175" s="96">
        <f t="shared" si="7"/>
        <v>0</v>
      </c>
      <c r="K175" s="96">
        <f t="shared" si="7"/>
        <v>295804.94</v>
      </c>
      <c r="L175" s="96">
        <f t="shared" si="7"/>
        <v>0</v>
      </c>
      <c r="M175" s="96">
        <f t="shared" si="7"/>
        <v>1080</v>
      </c>
      <c r="N175" s="97"/>
    </row>
    <row r="177" ht="13.5" customHeight="1">
      <c r="F177" s="18"/>
    </row>
    <row r="178" spans="6:7" ht="13.5" customHeight="1">
      <c r="F178" s="18"/>
      <c r="G178" s="75"/>
    </row>
    <row r="179" ht="13.5" customHeight="1">
      <c r="F179" s="18"/>
    </row>
  </sheetData>
  <sheetProtection/>
  <mergeCells count="22">
    <mergeCell ref="C175:D175"/>
    <mergeCell ref="A101:D101"/>
    <mergeCell ref="A136:D136"/>
    <mergeCell ref="C3:C5"/>
    <mergeCell ref="A53:D53"/>
    <mergeCell ref="D1:D5"/>
    <mergeCell ref="A2:C2"/>
    <mergeCell ref="N1:N5"/>
    <mergeCell ref="H3:H5"/>
    <mergeCell ref="J3:K3"/>
    <mergeCell ref="L3:L5"/>
    <mergeCell ref="M3:M5"/>
    <mergeCell ref="L1:M2"/>
    <mergeCell ref="H1:K2"/>
    <mergeCell ref="J4:J5"/>
    <mergeCell ref="K4:K5"/>
    <mergeCell ref="G3:G5"/>
    <mergeCell ref="E1:G2"/>
    <mergeCell ref="E3:E5"/>
    <mergeCell ref="A3:A5"/>
    <mergeCell ref="B3:B5"/>
    <mergeCell ref="A1:C1"/>
  </mergeCells>
  <printOptions/>
  <pageMargins left="0.5905511811023623" right="0.1968503937007874" top="0.1968503937007874" bottom="0.1968503937007874" header="0" footer="0"/>
  <pageSetup fitToHeight="0" fitToWidth="1" horizontalDpi="600" verticalDpi="6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3"/>
  <sheetViews>
    <sheetView zoomScalePageLayoutView="0" workbookViewId="0" topLeftCell="A1">
      <pane ySplit="1605" topLeftCell="A121" activePane="bottomLeft" state="split"/>
      <selection pane="topLeft" activeCell="E3" sqref="E1:H16384"/>
      <selection pane="bottomLeft" activeCell="G229" sqref="G229"/>
    </sheetView>
  </sheetViews>
  <sheetFormatPr defaultColWidth="3.140625" defaultRowHeight="13.5" customHeight="1"/>
  <cols>
    <col min="1" max="1" width="3.00390625" style="23" customWidth="1"/>
    <col min="2" max="3" width="2.8515625" style="23" customWidth="1"/>
    <col min="4" max="4" width="35.00390625" style="5" bestFit="1" customWidth="1"/>
    <col min="5" max="5" width="13.00390625" style="18" customWidth="1"/>
    <col min="6" max="12" width="13.140625" style="18" customWidth="1"/>
    <col min="13" max="14" width="13.140625" style="39" customWidth="1"/>
    <col min="15" max="15" width="15.421875" style="5" customWidth="1"/>
    <col min="16" max="16" width="3.140625" style="5" customWidth="1"/>
    <col min="17" max="16384" width="3.140625" style="5" customWidth="1"/>
  </cols>
  <sheetData>
    <row r="1" spans="1:15" s="21" customFormat="1" ht="13.5" customHeight="1">
      <c r="A1" s="159" t="s">
        <v>1</v>
      </c>
      <c r="B1" s="160"/>
      <c r="C1" s="161"/>
      <c r="D1" s="162" t="s">
        <v>5</v>
      </c>
      <c r="E1" s="168" t="s">
        <v>6</v>
      </c>
      <c r="F1" s="168"/>
      <c r="G1" s="168"/>
      <c r="H1" s="168"/>
      <c r="I1" s="168" t="s">
        <v>11</v>
      </c>
      <c r="J1" s="168"/>
      <c r="K1" s="168"/>
      <c r="L1" s="168"/>
      <c r="M1" s="179" t="s">
        <v>21</v>
      </c>
      <c r="N1" s="179"/>
      <c r="O1" s="162" t="s">
        <v>22</v>
      </c>
    </row>
    <row r="2" spans="1:15" s="21" customFormat="1" ht="13.5" customHeight="1">
      <c r="A2" s="172" t="s">
        <v>0</v>
      </c>
      <c r="B2" s="173"/>
      <c r="C2" s="174"/>
      <c r="D2" s="163"/>
      <c r="E2" s="149"/>
      <c r="F2" s="149"/>
      <c r="G2" s="149"/>
      <c r="H2" s="149"/>
      <c r="I2" s="149"/>
      <c r="J2" s="149"/>
      <c r="K2" s="149"/>
      <c r="L2" s="149"/>
      <c r="M2" s="167"/>
      <c r="N2" s="167"/>
      <c r="O2" s="163"/>
    </row>
    <row r="3" spans="1:15" s="21" customFormat="1" ht="13.5" customHeight="1">
      <c r="A3" s="156" t="s">
        <v>2</v>
      </c>
      <c r="B3" s="156" t="s">
        <v>3</v>
      </c>
      <c r="C3" s="156" t="s">
        <v>4</v>
      </c>
      <c r="D3" s="163"/>
      <c r="E3" s="148" t="s">
        <v>7</v>
      </c>
      <c r="F3" s="148" t="s">
        <v>8</v>
      </c>
      <c r="G3" s="148" t="s">
        <v>9</v>
      </c>
      <c r="H3" s="148" t="s">
        <v>10</v>
      </c>
      <c r="I3" s="148" t="s">
        <v>12</v>
      </c>
      <c r="J3" s="11" t="s">
        <v>13</v>
      </c>
      <c r="K3" s="165" t="s">
        <v>16</v>
      </c>
      <c r="L3" s="165"/>
      <c r="M3" s="166" t="s">
        <v>19</v>
      </c>
      <c r="N3" s="166" t="s">
        <v>20</v>
      </c>
      <c r="O3" s="163"/>
    </row>
    <row r="4" spans="1:15" s="21" customFormat="1" ht="13.5" customHeight="1">
      <c r="A4" s="157"/>
      <c r="B4" s="157"/>
      <c r="C4" s="157"/>
      <c r="D4" s="163"/>
      <c r="E4" s="148"/>
      <c r="F4" s="148"/>
      <c r="G4" s="148"/>
      <c r="H4" s="148"/>
      <c r="I4" s="148"/>
      <c r="J4" s="11" t="s">
        <v>14</v>
      </c>
      <c r="K4" s="148" t="s">
        <v>17</v>
      </c>
      <c r="L4" s="148" t="s">
        <v>18</v>
      </c>
      <c r="M4" s="166"/>
      <c r="N4" s="166"/>
      <c r="O4" s="163"/>
    </row>
    <row r="5" spans="1:15" s="21" customFormat="1" ht="13.5" customHeight="1">
      <c r="A5" s="158"/>
      <c r="B5" s="158"/>
      <c r="C5" s="158"/>
      <c r="D5" s="164"/>
      <c r="E5" s="149"/>
      <c r="F5" s="149"/>
      <c r="G5" s="149"/>
      <c r="H5" s="149"/>
      <c r="I5" s="149"/>
      <c r="J5" s="10" t="s">
        <v>15</v>
      </c>
      <c r="K5" s="149"/>
      <c r="L5" s="149"/>
      <c r="M5" s="167"/>
      <c r="N5" s="167"/>
      <c r="O5" s="164"/>
    </row>
    <row r="6" spans="1:15" ht="13.5" customHeight="1">
      <c r="A6" s="12" t="s">
        <v>23</v>
      </c>
      <c r="B6" s="12"/>
      <c r="C6" s="12"/>
      <c r="D6" s="12" t="s">
        <v>34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14"/>
    </row>
    <row r="7" spans="1:15" ht="13.5" customHeight="1">
      <c r="A7" s="7"/>
      <c r="B7" s="7"/>
      <c r="C7" s="7"/>
      <c r="D7" s="67" t="s">
        <v>24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14"/>
    </row>
    <row r="8" spans="1:15" ht="13.5" customHeight="1">
      <c r="A8" s="7"/>
      <c r="B8" s="7"/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14"/>
    </row>
    <row r="9" spans="1:15" ht="13.5" customHeight="1">
      <c r="A9" s="7"/>
      <c r="B9" s="7">
        <v>1</v>
      </c>
      <c r="C9" s="7"/>
      <c r="D9" s="69" t="s">
        <v>92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14"/>
    </row>
    <row r="10" spans="1:15" ht="13.5" customHeight="1">
      <c r="A10" s="7"/>
      <c r="B10" s="7"/>
      <c r="C10" s="7"/>
      <c r="D10" s="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4"/>
    </row>
    <row r="11" spans="1:15" ht="13.5" customHeight="1">
      <c r="A11" s="7"/>
      <c r="B11" s="7"/>
      <c r="C11" s="7">
        <v>1</v>
      </c>
      <c r="D11" s="8" t="s">
        <v>93</v>
      </c>
      <c r="E11" s="48">
        <v>170000</v>
      </c>
      <c r="F11" s="110">
        <v>0</v>
      </c>
      <c r="G11" s="48">
        <v>0</v>
      </c>
      <c r="H11" s="48">
        <f>+E11+F11-G11</f>
        <v>170000</v>
      </c>
      <c r="I11" s="48">
        <v>138665.03</v>
      </c>
      <c r="J11" s="48"/>
      <c r="K11" s="48">
        <f>+I11+J11</f>
        <v>138665.03</v>
      </c>
      <c r="L11" s="47"/>
      <c r="M11" s="49"/>
      <c r="N11" s="48">
        <f>+H11-K11</f>
        <v>31334.97</v>
      </c>
      <c r="O11" s="14"/>
    </row>
    <row r="12" spans="1:15" ht="13.5" customHeight="1">
      <c r="A12" s="7"/>
      <c r="B12" s="7"/>
      <c r="C12" s="7"/>
      <c r="D12" s="8"/>
      <c r="E12" s="47">
        <f aca="true" t="shared" si="0" ref="E12:J12">SUM(E11)</f>
        <v>170000</v>
      </c>
      <c r="F12" s="47">
        <f t="shared" si="0"/>
        <v>0</v>
      </c>
      <c r="G12" s="47">
        <f t="shared" si="0"/>
        <v>0</v>
      </c>
      <c r="H12" s="47">
        <f t="shared" si="0"/>
        <v>170000</v>
      </c>
      <c r="I12" s="47">
        <f t="shared" si="0"/>
        <v>138665.03</v>
      </c>
      <c r="J12" s="47">
        <f t="shared" si="0"/>
        <v>0</v>
      </c>
      <c r="K12" s="47"/>
      <c r="L12" s="47">
        <f>+K11</f>
        <v>138665.03</v>
      </c>
      <c r="M12" s="47">
        <f>SUM(M11)</f>
        <v>0</v>
      </c>
      <c r="N12" s="47">
        <f>SUM(N11)</f>
        <v>31334.97</v>
      </c>
      <c r="O12" s="14"/>
    </row>
    <row r="13" spans="1:15" ht="13.5" customHeight="1">
      <c r="A13" s="7"/>
      <c r="B13" s="7"/>
      <c r="C13" s="7"/>
      <c r="D13" s="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9"/>
    </row>
    <row r="14" spans="1:15" ht="13.5" customHeight="1">
      <c r="A14" s="7"/>
      <c r="B14" s="7">
        <v>2</v>
      </c>
      <c r="C14" s="7"/>
      <c r="D14" s="69" t="s">
        <v>94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9"/>
    </row>
    <row r="15" spans="1:15" ht="13.5" customHeight="1">
      <c r="A15" s="7"/>
      <c r="B15" s="7"/>
      <c r="C15" s="7"/>
      <c r="D15" s="69" t="s">
        <v>95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9"/>
    </row>
    <row r="16" spans="1:15" ht="13.5" customHeight="1">
      <c r="A16" s="7"/>
      <c r="B16" s="7"/>
      <c r="C16" s="7"/>
      <c r="D16" s="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29"/>
    </row>
    <row r="17" spans="1:15" ht="13.5" customHeight="1">
      <c r="A17" s="7"/>
      <c r="B17" s="7"/>
      <c r="C17" s="7">
        <v>1</v>
      </c>
      <c r="D17" s="106" t="s">
        <v>144</v>
      </c>
      <c r="E17" s="47">
        <v>50000</v>
      </c>
      <c r="F17" s="66">
        <v>0</v>
      </c>
      <c r="G17" s="66">
        <v>0</v>
      </c>
      <c r="H17" s="47">
        <f>+E17+F17-G17</f>
        <v>50000</v>
      </c>
      <c r="I17" s="47">
        <v>2013</v>
      </c>
      <c r="J17" s="47">
        <v>0</v>
      </c>
      <c r="K17" s="47">
        <f>+I17+J17</f>
        <v>2013</v>
      </c>
      <c r="L17" s="47"/>
      <c r="M17" s="50"/>
      <c r="N17" s="47">
        <f>+H17-K17</f>
        <v>47987</v>
      </c>
      <c r="O17" s="14"/>
    </row>
    <row r="18" spans="1:15" ht="13.5" customHeight="1">
      <c r="A18" s="7"/>
      <c r="B18" s="7"/>
      <c r="C18" s="7">
        <v>2</v>
      </c>
      <c r="D18" s="106" t="s">
        <v>145</v>
      </c>
      <c r="E18" s="47">
        <v>50000</v>
      </c>
      <c r="F18" s="66">
        <v>0</v>
      </c>
      <c r="G18" s="66">
        <v>0</v>
      </c>
      <c r="H18" s="47">
        <f>+E18+F18-G18</f>
        <v>50000</v>
      </c>
      <c r="I18" s="47">
        <v>9448.29</v>
      </c>
      <c r="J18" s="47">
        <v>0</v>
      </c>
      <c r="K18" s="47">
        <f>+I18+J18</f>
        <v>9448.29</v>
      </c>
      <c r="L18" s="47"/>
      <c r="M18" s="50"/>
      <c r="N18" s="47">
        <f>+H18-K18</f>
        <v>40551.71</v>
      </c>
      <c r="O18" s="29"/>
    </row>
    <row r="19" spans="1:15" ht="13.5" customHeight="1">
      <c r="A19" s="7"/>
      <c r="B19" s="7"/>
      <c r="C19" s="7">
        <v>3</v>
      </c>
      <c r="D19" s="106" t="s">
        <v>146</v>
      </c>
      <c r="E19" s="48">
        <v>0</v>
      </c>
      <c r="F19" s="48">
        <v>0</v>
      </c>
      <c r="G19" s="110">
        <v>0</v>
      </c>
      <c r="H19" s="48">
        <f>+E19+F19-G19</f>
        <v>0</v>
      </c>
      <c r="I19" s="48">
        <v>0</v>
      </c>
      <c r="J19" s="48">
        <v>0</v>
      </c>
      <c r="K19" s="48">
        <f>+I19+J19</f>
        <v>0</v>
      </c>
      <c r="L19" s="47"/>
      <c r="M19" s="49"/>
      <c r="N19" s="48">
        <f>+H19-K19</f>
        <v>0</v>
      </c>
      <c r="O19" s="14"/>
    </row>
    <row r="20" spans="1:15" ht="13.5" customHeight="1">
      <c r="A20" s="7"/>
      <c r="B20" s="7"/>
      <c r="C20" s="7"/>
      <c r="D20" s="8"/>
      <c r="E20" s="47">
        <f aca="true" t="shared" si="1" ref="E20:J20">SUM(E17:E19)</f>
        <v>100000</v>
      </c>
      <c r="F20" s="47">
        <f t="shared" si="1"/>
        <v>0</v>
      </c>
      <c r="G20" s="47">
        <f t="shared" si="1"/>
        <v>0</v>
      </c>
      <c r="H20" s="47">
        <f t="shared" si="1"/>
        <v>100000</v>
      </c>
      <c r="I20" s="47">
        <f t="shared" si="1"/>
        <v>11461.29</v>
      </c>
      <c r="J20" s="47">
        <f t="shared" si="1"/>
        <v>0</v>
      </c>
      <c r="K20" s="47"/>
      <c r="L20" s="47">
        <f>SUM(K17:K19)</f>
        <v>11461.29</v>
      </c>
      <c r="M20" s="47">
        <f>SUM(M17:M19)</f>
        <v>0</v>
      </c>
      <c r="N20" s="47">
        <f>SUM(N17:N19)</f>
        <v>88538.70999999999</v>
      </c>
      <c r="O20" s="29"/>
    </row>
    <row r="21" spans="1:15" ht="13.5" customHeight="1">
      <c r="A21" s="7"/>
      <c r="B21" s="7">
        <v>3</v>
      </c>
      <c r="C21" s="7"/>
      <c r="D21" s="69" t="s">
        <v>121</v>
      </c>
      <c r="E21" s="47"/>
      <c r="F21" s="47"/>
      <c r="G21" s="47"/>
      <c r="H21" s="50"/>
      <c r="I21" s="47"/>
      <c r="J21" s="47"/>
      <c r="K21" s="47"/>
      <c r="L21" s="47"/>
      <c r="M21" s="47"/>
      <c r="N21" s="47"/>
      <c r="O21" s="29"/>
    </row>
    <row r="22" spans="1:15" ht="13.5" customHeight="1">
      <c r="A22" s="7"/>
      <c r="B22" s="7"/>
      <c r="C22" s="7"/>
      <c r="D22" s="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29"/>
    </row>
    <row r="23" spans="1:15" ht="13.5" customHeight="1">
      <c r="A23" s="7"/>
      <c r="B23" s="7"/>
      <c r="C23" s="7">
        <v>1</v>
      </c>
      <c r="D23" s="106" t="s">
        <v>122</v>
      </c>
      <c r="E23" s="47" t="s">
        <v>123</v>
      </c>
      <c r="F23" s="66">
        <v>0</v>
      </c>
      <c r="G23" s="66">
        <v>0</v>
      </c>
      <c r="H23" s="47" t="s">
        <v>123</v>
      </c>
      <c r="I23" s="66">
        <v>0</v>
      </c>
      <c r="J23" s="66">
        <v>0</v>
      </c>
      <c r="K23" s="66">
        <f>+I23+J23</f>
        <v>0</v>
      </c>
      <c r="L23" s="47"/>
      <c r="M23" s="50"/>
      <c r="N23" s="66">
        <v>0</v>
      </c>
      <c r="O23" s="29"/>
    </row>
    <row r="24" spans="1:15" ht="13.5" customHeight="1">
      <c r="A24" s="7"/>
      <c r="B24" s="7"/>
      <c r="C24" s="7">
        <v>2</v>
      </c>
      <c r="D24" s="106" t="s">
        <v>147</v>
      </c>
      <c r="E24" s="47" t="s">
        <v>123</v>
      </c>
      <c r="F24" s="66">
        <v>0</v>
      </c>
      <c r="G24" s="66">
        <v>0</v>
      </c>
      <c r="H24" s="47" t="s">
        <v>123</v>
      </c>
      <c r="I24" s="66">
        <v>0</v>
      </c>
      <c r="J24" s="66">
        <v>0</v>
      </c>
      <c r="K24" s="66">
        <f>+I24+J24</f>
        <v>0</v>
      </c>
      <c r="L24" s="47"/>
      <c r="M24" s="50"/>
      <c r="N24" s="66">
        <v>0</v>
      </c>
      <c r="O24" s="29"/>
    </row>
    <row r="25" spans="1:15" ht="13.5" customHeight="1">
      <c r="A25" s="7"/>
      <c r="B25" s="7"/>
      <c r="C25" s="7">
        <v>3</v>
      </c>
      <c r="D25" s="106" t="s">
        <v>148</v>
      </c>
      <c r="E25" s="47" t="s">
        <v>123</v>
      </c>
      <c r="F25" s="66">
        <v>0</v>
      </c>
      <c r="G25" s="66">
        <v>0</v>
      </c>
      <c r="H25" s="47" t="s">
        <v>123</v>
      </c>
      <c r="I25" s="66">
        <v>0</v>
      </c>
      <c r="J25" s="66">
        <v>0</v>
      </c>
      <c r="K25" s="66">
        <f>+I25+J25</f>
        <v>0</v>
      </c>
      <c r="L25" s="47"/>
      <c r="M25" s="50"/>
      <c r="N25" s="66">
        <v>0</v>
      </c>
      <c r="O25" s="29"/>
    </row>
    <row r="26" spans="1:15" ht="13.5" customHeight="1">
      <c r="A26" s="7"/>
      <c r="B26" s="7"/>
      <c r="C26" s="7"/>
      <c r="D26" s="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9"/>
    </row>
    <row r="27" spans="1:15" ht="13.5" customHeight="1">
      <c r="A27" s="7"/>
      <c r="B27" s="7">
        <v>4</v>
      </c>
      <c r="C27" s="7"/>
      <c r="D27" s="69" t="s">
        <v>149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9"/>
    </row>
    <row r="28" spans="1:15" ht="13.5" customHeight="1">
      <c r="A28" s="7"/>
      <c r="B28" s="7"/>
      <c r="C28" s="7"/>
      <c r="D28" s="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9"/>
    </row>
    <row r="29" spans="1:15" ht="13.5" customHeight="1">
      <c r="A29" s="7"/>
      <c r="B29" s="7"/>
      <c r="C29" s="7">
        <v>1</v>
      </c>
      <c r="D29" s="106" t="s">
        <v>150</v>
      </c>
      <c r="E29" s="47">
        <v>5000</v>
      </c>
      <c r="F29" s="66">
        <v>0</v>
      </c>
      <c r="G29" s="66">
        <v>0</v>
      </c>
      <c r="H29" s="47">
        <f aca="true" t="shared" si="2" ref="H29:H37">+E29+F29-G29</f>
        <v>5000</v>
      </c>
      <c r="I29" s="50">
        <v>4672.11</v>
      </c>
      <c r="J29" s="50">
        <v>0</v>
      </c>
      <c r="K29" s="47">
        <f>+I29+J29</f>
        <v>4672.11</v>
      </c>
      <c r="L29" s="47"/>
      <c r="M29" s="50"/>
      <c r="N29" s="47">
        <f>+H29-K29</f>
        <v>327.8900000000003</v>
      </c>
      <c r="O29" s="29"/>
    </row>
    <row r="30" spans="1:15" ht="13.5" customHeight="1">
      <c r="A30" s="7"/>
      <c r="B30" s="7"/>
      <c r="C30" s="7">
        <v>2</v>
      </c>
      <c r="D30" s="106" t="s">
        <v>151</v>
      </c>
      <c r="E30" s="47">
        <v>1000</v>
      </c>
      <c r="F30" s="66">
        <v>0</v>
      </c>
      <c r="G30" s="66">
        <v>0</v>
      </c>
      <c r="H30" s="47">
        <f t="shared" si="2"/>
        <v>1000</v>
      </c>
      <c r="I30" s="50">
        <v>294</v>
      </c>
      <c r="J30" s="50">
        <v>0</v>
      </c>
      <c r="K30" s="47">
        <f aca="true" t="shared" si="3" ref="K30:K37">+I30+J30</f>
        <v>294</v>
      </c>
      <c r="L30" s="47"/>
      <c r="M30" s="50"/>
      <c r="N30" s="47">
        <f>+H30-K30</f>
        <v>706</v>
      </c>
      <c r="O30" s="29"/>
    </row>
    <row r="31" spans="1:15" ht="13.5" customHeight="1">
      <c r="A31" s="7"/>
      <c r="B31" s="7"/>
      <c r="C31" s="7">
        <v>3</v>
      </c>
      <c r="D31" s="106" t="s">
        <v>152</v>
      </c>
      <c r="E31" s="47">
        <v>10000</v>
      </c>
      <c r="F31" s="66">
        <v>0</v>
      </c>
      <c r="G31" s="66">
        <v>0</v>
      </c>
      <c r="H31" s="47">
        <f t="shared" si="2"/>
        <v>10000</v>
      </c>
      <c r="I31" s="50">
        <v>3246.11</v>
      </c>
      <c r="J31" s="50">
        <v>0</v>
      </c>
      <c r="K31" s="47">
        <f t="shared" si="3"/>
        <v>3246.11</v>
      </c>
      <c r="L31" s="47"/>
      <c r="M31" s="50"/>
      <c r="N31" s="47">
        <f aca="true" t="shared" si="4" ref="N31:N37">+H31-K31</f>
        <v>6753.889999999999</v>
      </c>
      <c r="O31" s="29"/>
    </row>
    <row r="32" spans="1:15" ht="13.5" customHeight="1">
      <c r="A32" s="7"/>
      <c r="B32" s="7"/>
      <c r="C32" s="7">
        <v>4</v>
      </c>
      <c r="D32" s="106" t="s">
        <v>153</v>
      </c>
      <c r="E32" s="47">
        <v>1000</v>
      </c>
      <c r="F32" s="66">
        <v>0</v>
      </c>
      <c r="G32" s="66">
        <v>0</v>
      </c>
      <c r="H32" s="47">
        <f t="shared" si="2"/>
        <v>1000</v>
      </c>
      <c r="I32" s="50">
        <v>787.26</v>
      </c>
      <c r="J32" s="50">
        <v>0</v>
      </c>
      <c r="K32" s="47">
        <f t="shared" si="3"/>
        <v>787.26</v>
      </c>
      <c r="L32" s="47"/>
      <c r="M32" s="50"/>
      <c r="N32" s="47">
        <f t="shared" si="4"/>
        <v>212.74</v>
      </c>
      <c r="O32" s="29"/>
    </row>
    <row r="33" spans="1:15" ht="13.5" customHeight="1">
      <c r="A33" s="7"/>
      <c r="B33" s="7"/>
      <c r="C33" s="7">
        <v>5</v>
      </c>
      <c r="D33" s="106" t="s">
        <v>154</v>
      </c>
      <c r="E33" s="47">
        <v>5000</v>
      </c>
      <c r="F33" s="66">
        <v>0</v>
      </c>
      <c r="G33" s="66">
        <v>0</v>
      </c>
      <c r="H33" s="47">
        <f t="shared" si="2"/>
        <v>5000</v>
      </c>
      <c r="I33" s="50">
        <v>1965.33</v>
      </c>
      <c r="J33" s="50">
        <v>0</v>
      </c>
      <c r="K33" s="47">
        <f t="shared" si="3"/>
        <v>1965.33</v>
      </c>
      <c r="L33" s="47"/>
      <c r="M33" s="50"/>
      <c r="N33" s="47">
        <f t="shared" si="4"/>
        <v>3034.67</v>
      </c>
      <c r="O33" s="29"/>
    </row>
    <row r="34" spans="1:15" ht="13.5" customHeight="1">
      <c r="A34" s="7"/>
      <c r="B34" s="7"/>
      <c r="C34" s="7">
        <v>6</v>
      </c>
      <c r="D34" s="106" t="s">
        <v>96</v>
      </c>
      <c r="E34" s="47">
        <v>23000</v>
      </c>
      <c r="F34" s="66">
        <v>0</v>
      </c>
      <c r="G34" s="66">
        <v>0</v>
      </c>
      <c r="H34" s="47">
        <f t="shared" si="2"/>
        <v>23000</v>
      </c>
      <c r="I34" s="50">
        <v>16621</v>
      </c>
      <c r="J34" s="50">
        <v>0</v>
      </c>
      <c r="K34" s="47">
        <f t="shared" si="3"/>
        <v>16621</v>
      </c>
      <c r="L34" s="47"/>
      <c r="M34" s="50"/>
      <c r="N34" s="47">
        <f t="shared" si="4"/>
        <v>6379</v>
      </c>
      <c r="O34" s="29"/>
    </row>
    <row r="35" spans="1:15" ht="13.5" customHeight="1">
      <c r="A35" s="7"/>
      <c r="B35" s="7"/>
      <c r="C35" s="7">
        <v>7</v>
      </c>
      <c r="D35" s="106" t="s">
        <v>155</v>
      </c>
      <c r="E35" s="47">
        <v>10000</v>
      </c>
      <c r="F35" s="144">
        <v>12000</v>
      </c>
      <c r="G35" s="66">
        <v>0</v>
      </c>
      <c r="H35" s="47">
        <f t="shared" si="2"/>
        <v>22000</v>
      </c>
      <c r="I35" s="50">
        <v>14255.3</v>
      </c>
      <c r="J35" s="50">
        <v>6350</v>
      </c>
      <c r="K35" s="47">
        <f t="shared" si="3"/>
        <v>20605.3</v>
      </c>
      <c r="L35" s="47"/>
      <c r="M35" s="50"/>
      <c r="N35" s="47">
        <f t="shared" si="4"/>
        <v>1394.7000000000007</v>
      </c>
      <c r="O35" s="84" t="s">
        <v>230</v>
      </c>
    </row>
    <row r="36" spans="1:15" ht="13.5" customHeight="1">
      <c r="A36" s="7"/>
      <c r="B36" s="7"/>
      <c r="C36" s="7">
        <v>8</v>
      </c>
      <c r="D36" s="106" t="s">
        <v>202</v>
      </c>
      <c r="E36" s="47">
        <v>2000</v>
      </c>
      <c r="F36" s="66">
        <v>0</v>
      </c>
      <c r="G36" s="66">
        <v>0</v>
      </c>
      <c r="H36" s="47">
        <f t="shared" si="2"/>
        <v>2000</v>
      </c>
      <c r="I36" s="50">
        <v>1952.95</v>
      </c>
      <c r="J36" s="50">
        <v>0</v>
      </c>
      <c r="K36" s="47">
        <f t="shared" si="3"/>
        <v>1952.95</v>
      </c>
      <c r="L36" s="47"/>
      <c r="M36" s="50"/>
      <c r="N36" s="47">
        <f t="shared" si="4"/>
        <v>47.049999999999955</v>
      </c>
      <c r="O36" s="29"/>
    </row>
    <row r="37" spans="1:15" ht="13.5" customHeight="1">
      <c r="A37" s="7"/>
      <c r="B37" s="7"/>
      <c r="C37" s="7">
        <v>9</v>
      </c>
      <c r="D37" s="106" t="s">
        <v>156</v>
      </c>
      <c r="E37" s="47">
        <v>94000</v>
      </c>
      <c r="F37" s="110">
        <v>0</v>
      </c>
      <c r="G37" s="145">
        <v>7000</v>
      </c>
      <c r="H37" s="47">
        <f t="shared" si="2"/>
        <v>87000</v>
      </c>
      <c r="I37" s="49">
        <v>61813.49</v>
      </c>
      <c r="J37" s="48">
        <v>0</v>
      </c>
      <c r="K37" s="48">
        <f t="shared" si="3"/>
        <v>61813.49</v>
      </c>
      <c r="L37" s="47"/>
      <c r="M37" s="50"/>
      <c r="N37" s="47">
        <f t="shared" si="4"/>
        <v>25186.510000000002</v>
      </c>
      <c r="O37" s="14"/>
    </row>
    <row r="38" spans="1:15" ht="13.5" customHeight="1">
      <c r="A38" s="7"/>
      <c r="B38" s="7"/>
      <c r="C38" s="7"/>
      <c r="D38" s="8"/>
      <c r="E38" s="77">
        <f aca="true" t="shared" si="5" ref="E38:J38">SUM(E29:E37)</f>
        <v>151000</v>
      </c>
      <c r="F38" s="77">
        <f t="shared" si="5"/>
        <v>12000</v>
      </c>
      <c r="G38" s="77">
        <f t="shared" si="5"/>
        <v>7000</v>
      </c>
      <c r="H38" s="77">
        <f t="shared" si="5"/>
        <v>156000</v>
      </c>
      <c r="I38" s="77">
        <f t="shared" si="5"/>
        <v>105607.54999999999</v>
      </c>
      <c r="J38" s="77">
        <f t="shared" si="5"/>
        <v>6350</v>
      </c>
      <c r="K38" s="47"/>
      <c r="L38" s="47">
        <f>SUM(K29:K37)</f>
        <v>111957.54999999999</v>
      </c>
      <c r="M38" s="77">
        <f>SUM(M29:M37)</f>
        <v>0</v>
      </c>
      <c r="N38" s="77">
        <f>SUM(N29:N37)</f>
        <v>44042.45</v>
      </c>
      <c r="O38" s="29"/>
    </row>
    <row r="39" spans="1:15" ht="13.5" customHeight="1">
      <c r="A39" s="7"/>
      <c r="B39" s="7"/>
      <c r="C39" s="7"/>
      <c r="D39" s="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9"/>
    </row>
    <row r="40" spans="1:15" ht="13.5" customHeight="1">
      <c r="A40" s="7"/>
      <c r="B40" s="7">
        <v>5</v>
      </c>
      <c r="C40" s="7"/>
      <c r="D40" s="107" t="s">
        <v>157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9"/>
    </row>
    <row r="41" spans="1:15" ht="13.5" customHeight="1">
      <c r="A41" s="7"/>
      <c r="B41" s="7"/>
      <c r="C41" s="7">
        <v>1</v>
      </c>
      <c r="D41" s="106" t="s">
        <v>158</v>
      </c>
      <c r="E41" s="47">
        <v>215000</v>
      </c>
      <c r="F41" s="144">
        <v>21000</v>
      </c>
      <c r="G41" s="66">
        <v>0</v>
      </c>
      <c r="H41" s="47">
        <f>+E41+F41-G41</f>
        <v>236000</v>
      </c>
      <c r="I41" s="50">
        <v>215320.62</v>
      </c>
      <c r="J41" s="66">
        <v>0</v>
      </c>
      <c r="K41" s="47">
        <f>+I41+J41</f>
        <v>215320.62</v>
      </c>
      <c r="L41" s="47"/>
      <c r="M41" s="50"/>
      <c r="N41" s="47">
        <f>+H41-K41</f>
        <v>20679.380000000005</v>
      </c>
      <c r="O41" s="84" t="s">
        <v>230</v>
      </c>
    </row>
    <row r="42" spans="1:15" ht="13.5" customHeight="1">
      <c r="A42" s="7"/>
      <c r="B42" s="7"/>
      <c r="C42" s="7">
        <v>2</v>
      </c>
      <c r="D42" s="106" t="s">
        <v>159</v>
      </c>
      <c r="E42" s="47" t="s">
        <v>123</v>
      </c>
      <c r="F42" s="144">
        <v>0</v>
      </c>
      <c r="G42" s="66">
        <v>0</v>
      </c>
      <c r="H42" s="47" t="s">
        <v>123</v>
      </c>
      <c r="I42" s="101">
        <v>0</v>
      </c>
      <c r="J42" s="66">
        <v>0</v>
      </c>
      <c r="K42" s="47">
        <f>+I42+J42</f>
        <v>0</v>
      </c>
      <c r="L42" s="47"/>
      <c r="M42" s="50"/>
      <c r="N42" s="66">
        <v>0</v>
      </c>
      <c r="O42" s="29"/>
    </row>
    <row r="43" spans="1:15" ht="13.5" customHeight="1">
      <c r="A43" s="7"/>
      <c r="B43" s="7"/>
      <c r="C43" s="7">
        <v>3</v>
      </c>
      <c r="D43" s="106" t="s">
        <v>160</v>
      </c>
      <c r="E43" s="47">
        <v>85000</v>
      </c>
      <c r="F43" s="144">
        <v>0</v>
      </c>
      <c r="G43" s="66">
        <v>0</v>
      </c>
      <c r="H43" s="50">
        <f>+E43+F43-G43</f>
        <v>85000</v>
      </c>
      <c r="I43" s="101">
        <v>67286.18</v>
      </c>
      <c r="J43" s="66">
        <v>0</v>
      </c>
      <c r="K43" s="47">
        <f>+I43+J43</f>
        <v>67286.18</v>
      </c>
      <c r="L43" s="47"/>
      <c r="M43" s="50"/>
      <c r="N43" s="47">
        <f>+H43-K43</f>
        <v>17713.820000000007</v>
      </c>
      <c r="O43" s="29"/>
    </row>
    <row r="44" spans="1:15" ht="13.5" customHeight="1">
      <c r="A44" s="7"/>
      <c r="B44" s="7"/>
      <c r="C44" s="7">
        <v>4</v>
      </c>
      <c r="D44" s="8" t="s">
        <v>161</v>
      </c>
      <c r="E44" s="47">
        <v>15000</v>
      </c>
      <c r="F44" s="144">
        <v>11000</v>
      </c>
      <c r="G44" s="66">
        <v>0</v>
      </c>
      <c r="H44" s="50">
        <f>+E44+F44-G44</f>
        <v>26000</v>
      </c>
      <c r="I44" s="101">
        <v>23080.86</v>
      </c>
      <c r="J44" s="66">
        <v>0</v>
      </c>
      <c r="K44" s="47">
        <f>+I44+J44</f>
        <v>23080.86</v>
      </c>
      <c r="L44" s="47"/>
      <c r="M44" s="50"/>
      <c r="N44" s="47">
        <f>+H44-K44</f>
        <v>2919.1399999999994</v>
      </c>
      <c r="O44" s="84" t="s">
        <v>230</v>
      </c>
    </row>
    <row r="45" spans="1:15" ht="13.5" customHeight="1">
      <c r="A45" s="7"/>
      <c r="B45" s="7"/>
      <c r="C45" s="7">
        <v>5</v>
      </c>
      <c r="D45" s="8" t="s">
        <v>263</v>
      </c>
      <c r="E45" s="48">
        <v>16000</v>
      </c>
      <c r="F45" s="145">
        <v>0</v>
      </c>
      <c r="G45" s="110">
        <v>0</v>
      </c>
      <c r="H45" s="49">
        <f>+E45+F45-G45</f>
        <v>16000</v>
      </c>
      <c r="I45" s="111">
        <v>8145</v>
      </c>
      <c r="J45" s="110">
        <v>0</v>
      </c>
      <c r="K45" s="48">
        <f>+I45+J45</f>
        <v>8145</v>
      </c>
      <c r="L45" s="47"/>
      <c r="M45" s="50"/>
      <c r="N45" s="48">
        <f>+H45-K45</f>
        <v>7855</v>
      </c>
      <c r="O45" s="29"/>
    </row>
    <row r="46" spans="1:15" ht="13.5" customHeight="1">
      <c r="A46" s="7"/>
      <c r="B46" s="7"/>
      <c r="C46" s="7"/>
      <c r="D46" s="8"/>
      <c r="E46" s="47">
        <f aca="true" t="shared" si="6" ref="E46:J46">SUM(E41:E45)</f>
        <v>331000</v>
      </c>
      <c r="F46" s="47">
        <f t="shared" si="6"/>
        <v>32000</v>
      </c>
      <c r="G46" s="47">
        <f t="shared" si="6"/>
        <v>0</v>
      </c>
      <c r="H46" s="47">
        <f t="shared" si="6"/>
        <v>363000</v>
      </c>
      <c r="I46" s="47">
        <f t="shared" si="6"/>
        <v>313832.66</v>
      </c>
      <c r="J46" s="47">
        <f t="shared" si="6"/>
        <v>0</v>
      </c>
      <c r="K46" s="47"/>
      <c r="L46" s="47">
        <f>SUM(K41:K45)</f>
        <v>313832.66</v>
      </c>
      <c r="M46" s="47">
        <f>SUM(M41:M45)</f>
        <v>0</v>
      </c>
      <c r="N46" s="47">
        <f>SUM(N41:N45)</f>
        <v>49167.34000000001</v>
      </c>
      <c r="O46" s="29"/>
    </row>
    <row r="47" spans="1:15" ht="13.5" customHeight="1">
      <c r="A47" s="7"/>
      <c r="B47" s="7">
        <v>6</v>
      </c>
      <c r="C47" s="7"/>
      <c r="D47" s="108" t="s">
        <v>162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9"/>
    </row>
    <row r="48" spans="1:15" ht="13.5" customHeight="1">
      <c r="A48" s="7"/>
      <c r="B48" s="7"/>
      <c r="C48" s="7">
        <v>1</v>
      </c>
      <c r="D48" s="109" t="s">
        <v>163</v>
      </c>
      <c r="E48" s="47" t="s">
        <v>123</v>
      </c>
      <c r="F48" s="66">
        <v>0</v>
      </c>
      <c r="G48" s="66">
        <v>0</v>
      </c>
      <c r="H48" s="47" t="s">
        <v>123</v>
      </c>
      <c r="I48" s="66">
        <v>0</v>
      </c>
      <c r="J48" s="66">
        <v>0</v>
      </c>
      <c r="K48" s="47">
        <f>+I48+J48</f>
        <v>0</v>
      </c>
      <c r="L48" s="66"/>
      <c r="M48" s="66"/>
      <c r="N48" s="66">
        <v>0</v>
      </c>
      <c r="O48" s="29"/>
    </row>
    <row r="49" spans="1:15" ht="13.5" customHeight="1">
      <c r="A49" s="7"/>
      <c r="B49" s="7"/>
      <c r="C49" s="7">
        <v>3</v>
      </c>
      <c r="D49" s="109" t="s">
        <v>164</v>
      </c>
      <c r="E49" s="47" t="s">
        <v>123</v>
      </c>
      <c r="F49" s="66">
        <v>0</v>
      </c>
      <c r="G49" s="66">
        <v>0</v>
      </c>
      <c r="H49" s="47" t="s">
        <v>123</v>
      </c>
      <c r="I49" s="66">
        <v>0</v>
      </c>
      <c r="J49" s="66">
        <v>0</v>
      </c>
      <c r="K49" s="47">
        <f>+I49+J49</f>
        <v>0</v>
      </c>
      <c r="L49" s="66"/>
      <c r="M49" s="66"/>
      <c r="N49" s="66">
        <v>0</v>
      </c>
      <c r="O49" s="29"/>
    </row>
    <row r="50" spans="1:15" ht="13.5" customHeight="1">
      <c r="A50" s="7"/>
      <c r="B50" s="7"/>
      <c r="C50" s="7"/>
      <c r="D50" s="8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9"/>
    </row>
    <row r="51" spans="1:15" ht="13.5" customHeight="1">
      <c r="A51" s="7"/>
      <c r="B51" s="7">
        <v>7</v>
      </c>
      <c r="C51" s="7"/>
      <c r="D51" s="120" t="s">
        <v>165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9"/>
    </row>
    <row r="52" spans="1:15" ht="13.5" customHeight="1">
      <c r="A52" s="7"/>
      <c r="B52" s="7"/>
      <c r="C52" s="7">
        <v>1</v>
      </c>
      <c r="D52" s="147" t="s">
        <v>267</v>
      </c>
      <c r="E52" s="47">
        <v>100000</v>
      </c>
      <c r="F52" s="144">
        <v>150000</v>
      </c>
      <c r="G52" s="66">
        <v>0</v>
      </c>
      <c r="H52" s="47">
        <f>+E52+F52-G52</f>
        <v>250000</v>
      </c>
      <c r="I52" s="101">
        <v>131185.81</v>
      </c>
      <c r="J52" s="144">
        <v>93814.19</v>
      </c>
      <c r="K52" s="47">
        <f>+I52+J52</f>
        <v>225000</v>
      </c>
      <c r="L52" s="47"/>
      <c r="M52" s="50"/>
      <c r="N52" s="47">
        <f>+H52-K52</f>
        <v>25000</v>
      </c>
      <c r="O52" s="84" t="s">
        <v>230</v>
      </c>
    </row>
    <row r="53" spans="1:15" ht="13.5" customHeight="1">
      <c r="A53" s="7"/>
      <c r="B53" s="7"/>
      <c r="C53" s="7">
        <v>2</v>
      </c>
      <c r="D53" s="8" t="s">
        <v>268</v>
      </c>
      <c r="E53" s="47">
        <v>425000</v>
      </c>
      <c r="F53" s="144">
        <v>275000</v>
      </c>
      <c r="G53" s="66">
        <v>0</v>
      </c>
      <c r="H53" s="47">
        <f>+E53+F53-G53</f>
        <v>700000</v>
      </c>
      <c r="I53" s="101">
        <v>109723.94</v>
      </c>
      <c r="J53" s="144">
        <f>120000+5000+11000+18246.02+40000+100000+6753.98</f>
        <v>301000</v>
      </c>
      <c r="K53" s="47">
        <f>+I53+J53</f>
        <v>410723.94</v>
      </c>
      <c r="L53" s="47"/>
      <c r="M53" s="50"/>
      <c r="N53" s="47">
        <f>+H53-K53</f>
        <v>289276.06</v>
      </c>
      <c r="O53" s="84" t="s">
        <v>230</v>
      </c>
    </row>
    <row r="54" spans="1:15" ht="13.5" customHeight="1">
      <c r="A54" s="7"/>
      <c r="B54" s="7"/>
      <c r="C54" s="7">
        <v>3</v>
      </c>
      <c r="D54" s="8" t="s">
        <v>251</v>
      </c>
      <c r="E54" s="47">
        <v>25000</v>
      </c>
      <c r="F54" s="144">
        <v>0</v>
      </c>
      <c r="G54" s="66">
        <v>0</v>
      </c>
      <c r="H54" s="47">
        <f>+E54+F54-G54</f>
        <v>25000</v>
      </c>
      <c r="I54" s="101">
        <v>18216.78</v>
      </c>
      <c r="J54" s="144">
        <v>488</v>
      </c>
      <c r="K54" s="47">
        <f>+I54+J54</f>
        <v>18704.78</v>
      </c>
      <c r="L54" s="47"/>
      <c r="M54" s="50"/>
      <c r="N54" s="47">
        <f>+H54-K54</f>
        <v>6295.220000000001</v>
      </c>
      <c r="O54" s="29"/>
    </row>
    <row r="55" spans="1:15" ht="13.5" customHeight="1">
      <c r="A55" s="7"/>
      <c r="B55" s="7"/>
      <c r="C55" s="7">
        <v>4</v>
      </c>
      <c r="D55" s="8" t="s">
        <v>262</v>
      </c>
      <c r="E55" s="48">
        <v>0</v>
      </c>
      <c r="F55" s="145">
        <v>6809977.2</v>
      </c>
      <c r="G55" s="110">
        <v>0</v>
      </c>
      <c r="H55" s="48">
        <f>+E55+F55-G55</f>
        <v>6809977.2</v>
      </c>
      <c r="I55" s="111">
        <v>0</v>
      </c>
      <c r="J55" s="145">
        <v>6809977.2</v>
      </c>
      <c r="K55" s="48">
        <f>+I55+J55</f>
        <v>6809977.2</v>
      </c>
      <c r="L55" s="47"/>
      <c r="M55" s="50"/>
      <c r="N55" s="48">
        <v>0</v>
      </c>
      <c r="O55" s="84" t="s">
        <v>230</v>
      </c>
    </row>
    <row r="56" spans="1:15" ht="13.5" customHeight="1">
      <c r="A56" s="7"/>
      <c r="B56" s="7"/>
      <c r="C56" s="7"/>
      <c r="D56" s="8"/>
      <c r="E56" s="47">
        <f aca="true" t="shared" si="7" ref="E56:J56">SUM(E52:E55)</f>
        <v>550000</v>
      </c>
      <c r="F56" s="47">
        <f t="shared" si="7"/>
        <v>7234977.2</v>
      </c>
      <c r="G56" s="47">
        <f t="shared" si="7"/>
        <v>0</v>
      </c>
      <c r="H56" s="47">
        <f t="shared" si="7"/>
        <v>7784977.2</v>
      </c>
      <c r="I56" s="47">
        <f t="shared" si="7"/>
        <v>259126.53</v>
      </c>
      <c r="J56" s="47">
        <f t="shared" si="7"/>
        <v>7205279.390000001</v>
      </c>
      <c r="K56" s="47"/>
      <c r="L56" s="47">
        <f>SUM(K52:K55)</f>
        <v>7464405.92</v>
      </c>
      <c r="M56" s="47">
        <f>SUM(M52:M55)</f>
        <v>0</v>
      </c>
      <c r="N56" s="47">
        <f>SUM(N52:N55)</f>
        <v>320571.28</v>
      </c>
      <c r="O56" s="29"/>
    </row>
    <row r="57" spans="1:15" ht="13.5" customHeight="1">
      <c r="A57" s="7"/>
      <c r="B57" s="7"/>
      <c r="C57" s="7"/>
      <c r="D57" s="8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9"/>
    </row>
    <row r="58" spans="1:15" ht="13.5" customHeight="1">
      <c r="A58" s="177" t="s">
        <v>25</v>
      </c>
      <c r="B58" s="177"/>
      <c r="C58" s="177"/>
      <c r="D58" s="178"/>
      <c r="E58" s="61">
        <f aca="true" t="shared" si="8" ref="E58:N58">+E56+E46+E38+E26+E20+E12</f>
        <v>1302000</v>
      </c>
      <c r="F58" s="61">
        <f t="shared" si="8"/>
        <v>7278977.2</v>
      </c>
      <c r="G58" s="61">
        <f t="shared" si="8"/>
        <v>7000</v>
      </c>
      <c r="H58" s="61">
        <f t="shared" si="8"/>
        <v>8573977.2</v>
      </c>
      <c r="I58" s="61">
        <f t="shared" si="8"/>
        <v>828693.06</v>
      </c>
      <c r="J58" s="61">
        <f t="shared" si="8"/>
        <v>7211629.390000001</v>
      </c>
      <c r="K58" s="61">
        <f t="shared" si="8"/>
        <v>0</v>
      </c>
      <c r="L58" s="61">
        <f t="shared" si="8"/>
        <v>8040322.45</v>
      </c>
      <c r="M58" s="61">
        <f t="shared" si="8"/>
        <v>0</v>
      </c>
      <c r="N58" s="61">
        <f t="shared" si="8"/>
        <v>533654.75</v>
      </c>
      <c r="O58" s="34"/>
    </row>
    <row r="59" spans="1:15" ht="13.5" customHeight="1">
      <c r="A59" s="12"/>
      <c r="B59" s="32"/>
      <c r="C59" s="32"/>
      <c r="D59" s="26" t="s">
        <v>36</v>
      </c>
      <c r="E59" s="62">
        <f>+E58</f>
        <v>1302000</v>
      </c>
      <c r="F59" s="62">
        <f aca="true" t="shared" si="9" ref="F59:N59">+F58</f>
        <v>7278977.2</v>
      </c>
      <c r="G59" s="62">
        <f t="shared" si="9"/>
        <v>7000</v>
      </c>
      <c r="H59" s="62">
        <f t="shared" si="9"/>
        <v>8573977.2</v>
      </c>
      <c r="I59" s="62">
        <f t="shared" si="9"/>
        <v>828693.06</v>
      </c>
      <c r="J59" s="62">
        <f t="shared" si="9"/>
        <v>7211629.390000001</v>
      </c>
      <c r="K59" s="62">
        <f t="shared" si="9"/>
        <v>0</v>
      </c>
      <c r="L59" s="62">
        <f t="shared" si="9"/>
        <v>8040322.45</v>
      </c>
      <c r="M59" s="62">
        <f t="shared" si="9"/>
        <v>0</v>
      </c>
      <c r="N59" s="62">
        <f t="shared" si="9"/>
        <v>533654.75</v>
      </c>
      <c r="O59" s="22"/>
    </row>
    <row r="60" spans="1:15" ht="13.5" customHeight="1">
      <c r="A60" s="7"/>
      <c r="B60" s="121"/>
      <c r="C60" s="121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4"/>
    </row>
    <row r="61" spans="1:15" ht="13.5" customHeight="1">
      <c r="A61" s="7"/>
      <c r="B61" s="7">
        <v>8</v>
      </c>
      <c r="C61" s="7"/>
      <c r="D61" s="69" t="s">
        <v>168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9"/>
    </row>
    <row r="62" spans="1:15" ht="13.5" customHeight="1">
      <c r="A62" s="7"/>
      <c r="B62" s="7"/>
      <c r="C62" s="7"/>
      <c r="D62" s="8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9"/>
    </row>
    <row r="63" spans="1:15" ht="13.5" customHeight="1">
      <c r="A63" s="7"/>
      <c r="B63" s="7"/>
      <c r="C63" s="7">
        <v>1</v>
      </c>
      <c r="D63" s="106" t="s">
        <v>169</v>
      </c>
      <c r="E63" s="48">
        <v>10000</v>
      </c>
      <c r="F63" s="110">
        <v>0</v>
      </c>
      <c r="G63" s="110">
        <v>0</v>
      </c>
      <c r="H63" s="48">
        <f>+E63+F63-G63</f>
        <v>10000</v>
      </c>
      <c r="I63" s="48">
        <v>7822.48</v>
      </c>
      <c r="J63" s="48">
        <v>1200</v>
      </c>
      <c r="K63" s="48">
        <f>+I63+J63</f>
        <v>9022.48</v>
      </c>
      <c r="L63" s="47"/>
      <c r="M63" s="49"/>
      <c r="N63" s="48">
        <f>+H63-K63</f>
        <v>977.5200000000004</v>
      </c>
      <c r="O63" s="29"/>
    </row>
    <row r="64" spans="1:15" ht="13.5" customHeight="1">
      <c r="A64" s="7"/>
      <c r="B64" s="7"/>
      <c r="C64" s="7"/>
      <c r="D64" s="8"/>
      <c r="E64" s="47">
        <f aca="true" t="shared" si="10" ref="E64:J64">SUM(E63:E63)</f>
        <v>10000</v>
      </c>
      <c r="F64" s="47">
        <f t="shared" si="10"/>
        <v>0</v>
      </c>
      <c r="G64" s="47">
        <f t="shared" si="10"/>
        <v>0</v>
      </c>
      <c r="H64" s="47">
        <f t="shared" si="10"/>
        <v>10000</v>
      </c>
      <c r="I64" s="47">
        <f t="shared" si="10"/>
        <v>7822.48</v>
      </c>
      <c r="J64" s="47">
        <f t="shared" si="10"/>
        <v>1200</v>
      </c>
      <c r="K64" s="47"/>
      <c r="L64" s="47">
        <f>SUM(K63:K63)</f>
        <v>9022.48</v>
      </c>
      <c r="M64" s="47">
        <f>SUM(M63:M63)</f>
        <v>0</v>
      </c>
      <c r="N64" s="47">
        <f>SUM(N63:N63)</f>
        <v>977.5200000000004</v>
      </c>
      <c r="O64" s="29"/>
    </row>
    <row r="65" spans="1:15" ht="13.5" customHeight="1">
      <c r="A65" s="7"/>
      <c r="B65" s="7"/>
      <c r="C65" s="7"/>
      <c r="D65" s="8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8"/>
    </row>
    <row r="66" spans="1:15" ht="13.5" customHeight="1">
      <c r="A66" s="7"/>
      <c r="B66" s="7">
        <v>9</v>
      </c>
      <c r="C66" s="7"/>
      <c r="D66" s="69" t="s">
        <v>196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9"/>
    </row>
    <row r="67" spans="1:15" ht="13.5" customHeight="1">
      <c r="A67" s="7"/>
      <c r="B67" s="7"/>
      <c r="C67" s="7"/>
      <c r="D67" s="8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9"/>
    </row>
    <row r="68" spans="1:15" ht="13.5" customHeight="1">
      <c r="A68" s="7"/>
      <c r="B68" s="7"/>
      <c r="C68" s="7">
        <v>1</v>
      </c>
      <c r="D68" s="106" t="s">
        <v>170</v>
      </c>
      <c r="E68" s="47">
        <v>35000</v>
      </c>
      <c r="F68" s="66">
        <v>0</v>
      </c>
      <c r="G68" s="66">
        <v>0</v>
      </c>
      <c r="H68" s="47">
        <f>+E68+F68-G68</f>
        <v>35000</v>
      </c>
      <c r="I68" s="47">
        <v>25367.22</v>
      </c>
      <c r="J68" s="47">
        <v>380.64</v>
      </c>
      <c r="K68" s="47">
        <f>+I68+J68</f>
        <v>25747.86</v>
      </c>
      <c r="L68" s="47"/>
      <c r="M68" s="50"/>
      <c r="N68" s="47">
        <f>+H68-K68</f>
        <v>9252.14</v>
      </c>
      <c r="O68" s="29"/>
    </row>
    <row r="69" spans="1:15" ht="13.5" customHeight="1">
      <c r="A69" s="7"/>
      <c r="B69" s="7"/>
      <c r="C69" s="7">
        <v>2</v>
      </c>
      <c r="D69" s="106" t="s">
        <v>171</v>
      </c>
      <c r="E69" s="47">
        <v>5000</v>
      </c>
      <c r="F69" s="66">
        <v>0</v>
      </c>
      <c r="G69" s="66">
        <v>0</v>
      </c>
      <c r="H69" s="47">
        <f>+E69+F69-G69</f>
        <v>5000</v>
      </c>
      <c r="I69" s="47">
        <v>3101.8</v>
      </c>
      <c r="J69" s="47">
        <v>0</v>
      </c>
      <c r="K69" s="47">
        <f>+I69+J69</f>
        <v>3101.8</v>
      </c>
      <c r="L69" s="47"/>
      <c r="M69" s="50"/>
      <c r="N69" s="47">
        <f>+H69-K69</f>
        <v>1898.1999999999998</v>
      </c>
      <c r="O69" s="29"/>
    </row>
    <row r="70" spans="1:15" ht="13.5" customHeight="1">
      <c r="A70" s="7"/>
      <c r="B70" s="7"/>
      <c r="C70" s="7">
        <v>3</v>
      </c>
      <c r="D70" s="106" t="s">
        <v>172</v>
      </c>
      <c r="E70" s="47">
        <v>5000</v>
      </c>
      <c r="F70" s="66">
        <v>0</v>
      </c>
      <c r="G70" s="66">
        <v>0</v>
      </c>
      <c r="H70" s="47">
        <f>+E70+F70-G70</f>
        <v>5000</v>
      </c>
      <c r="I70" s="47">
        <v>244</v>
      </c>
      <c r="J70" s="47">
        <v>0</v>
      </c>
      <c r="K70" s="47">
        <f>+I70+J70</f>
        <v>244</v>
      </c>
      <c r="L70" s="47"/>
      <c r="M70" s="50"/>
      <c r="N70" s="47">
        <f>+H70-K70</f>
        <v>4756</v>
      </c>
      <c r="O70" s="29"/>
    </row>
    <row r="71" spans="1:15" s="6" customFormat="1" ht="13.5" customHeight="1">
      <c r="A71" s="7"/>
      <c r="B71" s="7"/>
      <c r="C71" s="7">
        <v>4</v>
      </c>
      <c r="D71" s="106" t="s">
        <v>173</v>
      </c>
      <c r="E71" s="48">
        <v>5000</v>
      </c>
      <c r="F71" s="110">
        <v>0</v>
      </c>
      <c r="G71" s="110">
        <v>0</v>
      </c>
      <c r="H71" s="48">
        <f>+E71+F71-G71</f>
        <v>5000</v>
      </c>
      <c r="I71" s="48">
        <v>0</v>
      </c>
      <c r="J71" s="48">
        <v>0</v>
      </c>
      <c r="K71" s="48">
        <f>+I71+J71</f>
        <v>0</v>
      </c>
      <c r="L71" s="47"/>
      <c r="M71" s="49"/>
      <c r="N71" s="48">
        <f>+H71-K71</f>
        <v>5000</v>
      </c>
      <c r="O71" s="14"/>
    </row>
    <row r="72" spans="1:15" ht="13.5" customHeight="1">
      <c r="A72" s="7"/>
      <c r="B72" s="7"/>
      <c r="C72" s="7"/>
      <c r="D72" s="8"/>
      <c r="E72" s="47">
        <f aca="true" t="shared" si="11" ref="E72:J72">SUM(E68:E71)</f>
        <v>50000</v>
      </c>
      <c r="F72" s="47">
        <f t="shared" si="11"/>
        <v>0</v>
      </c>
      <c r="G72" s="47">
        <f t="shared" si="11"/>
        <v>0</v>
      </c>
      <c r="H72" s="47">
        <f t="shared" si="11"/>
        <v>50000</v>
      </c>
      <c r="I72" s="47">
        <f t="shared" si="11"/>
        <v>28713.02</v>
      </c>
      <c r="J72" s="47">
        <f t="shared" si="11"/>
        <v>380.64</v>
      </c>
      <c r="K72" s="47"/>
      <c r="L72" s="47">
        <f>SUM(K68:K71)</f>
        <v>29093.66</v>
      </c>
      <c r="M72" s="47">
        <f>SUM(M68:M71)</f>
        <v>0</v>
      </c>
      <c r="N72" s="47">
        <f>SUM(N68:N71)</f>
        <v>20906.34</v>
      </c>
      <c r="O72" s="29"/>
    </row>
    <row r="73" spans="1:15" ht="13.5" customHeight="1">
      <c r="A73" s="7"/>
      <c r="B73" s="7"/>
      <c r="C73" s="7"/>
      <c r="D73" s="8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9"/>
    </row>
    <row r="74" spans="1:15" ht="13.5" customHeight="1">
      <c r="A74" s="7"/>
      <c r="B74" s="7">
        <v>10</v>
      </c>
      <c r="C74" s="7"/>
      <c r="D74" s="69" t="s">
        <v>195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9"/>
    </row>
    <row r="75" spans="1:15" ht="13.5" customHeight="1">
      <c r="A75" s="7"/>
      <c r="B75" s="7"/>
      <c r="C75" s="7"/>
      <c r="D75" s="8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9"/>
    </row>
    <row r="76" spans="1:15" ht="13.5" customHeight="1">
      <c r="A76" s="7"/>
      <c r="B76" s="7"/>
      <c r="C76" s="7">
        <v>1</v>
      </c>
      <c r="D76" s="106" t="s">
        <v>174</v>
      </c>
      <c r="E76" s="47">
        <v>30000</v>
      </c>
      <c r="F76" s="66">
        <v>0</v>
      </c>
      <c r="G76" s="47">
        <v>0</v>
      </c>
      <c r="H76" s="47">
        <f>+E76+F76-G76</f>
        <v>30000</v>
      </c>
      <c r="I76" s="47">
        <v>23847.1</v>
      </c>
      <c r="J76" s="47">
        <v>5362.7</v>
      </c>
      <c r="K76" s="47">
        <f>+I76+J76</f>
        <v>29209.8</v>
      </c>
      <c r="L76" s="47"/>
      <c r="M76" s="50"/>
      <c r="N76" s="47">
        <f>+H76-K76</f>
        <v>790.2000000000007</v>
      </c>
      <c r="O76" s="29"/>
    </row>
    <row r="77" spans="1:15" ht="13.5" customHeight="1">
      <c r="A77" s="7"/>
      <c r="B77" s="7"/>
      <c r="C77" s="7">
        <v>2</v>
      </c>
      <c r="D77" s="106" t="s">
        <v>175</v>
      </c>
      <c r="E77" s="47">
        <v>5000</v>
      </c>
      <c r="F77" s="66">
        <v>0</v>
      </c>
      <c r="G77" s="47">
        <v>0</v>
      </c>
      <c r="H77" s="47">
        <f>+E77+F77-G77</f>
        <v>5000</v>
      </c>
      <c r="I77" s="47">
        <v>3400</v>
      </c>
      <c r="J77" s="47">
        <v>1000</v>
      </c>
      <c r="K77" s="47">
        <f>+I77+J77</f>
        <v>4400</v>
      </c>
      <c r="L77" s="47"/>
      <c r="M77" s="50"/>
      <c r="N77" s="47">
        <f>+H77-K77</f>
        <v>600</v>
      </c>
      <c r="O77" s="29"/>
    </row>
    <row r="78" spans="1:15" ht="13.5" customHeight="1">
      <c r="A78" s="7"/>
      <c r="B78" s="7"/>
      <c r="C78" s="7">
        <v>3</v>
      </c>
      <c r="D78" s="106" t="s">
        <v>176</v>
      </c>
      <c r="E78" s="47">
        <v>10000</v>
      </c>
      <c r="F78" s="66">
        <v>0</v>
      </c>
      <c r="G78" s="47">
        <v>0</v>
      </c>
      <c r="H78" s="47">
        <f>+E78+F78-G78</f>
        <v>10000</v>
      </c>
      <c r="I78" s="47">
        <v>293.12</v>
      </c>
      <c r="J78" s="47">
        <v>0</v>
      </c>
      <c r="K78" s="47">
        <f>+I78+J78</f>
        <v>293.12</v>
      </c>
      <c r="L78" s="47"/>
      <c r="M78" s="50"/>
      <c r="N78" s="47">
        <f>+H78-K78</f>
        <v>9706.88</v>
      </c>
      <c r="O78" s="29"/>
    </row>
    <row r="79" spans="1:15" ht="13.5" customHeight="1">
      <c r="A79" s="7"/>
      <c r="B79" s="7"/>
      <c r="C79" s="7">
        <v>4</v>
      </c>
      <c r="D79" s="106" t="s">
        <v>177</v>
      </c>
      <c r="E79" s="48" t="s">
        <v>123</v>
      </c>
      <c r="F79" s="110">
        <v>0</v>
      </c>
      <c r="G79" s="110">
        <v>0</v>
      </c>
      <c r="H79" s="48" t="s">
        <v>123</v>
      </c>
      <c r="I79" s="48"/>
      <c r="J79" s="48"/>
      <c r="K79" s="48"/>
      <c r="L79" s="47"/>
      <c r="M79" s="49"/>
      <c r="N79" s="48"/>
      <c r="O79" s="29"/>
    </row>
    <row r="80" spans="1:15" ht="13.5" customHeight="1">
      <c r="A80" s="7"/>
      <c r="B80" s="7"/>
      <c r="C80" s="7"/>
      <c r="D80" s="8"/>
      <c r="E80" s="47">
        <f aca="true" t="shared" si="12" ref="E80:J80">SUM(E76:E79)</f>
        <v>45000</v>
      </c>
      <c r="F80" s="47">
        <f t="shared" si="12"/>
        <v>0</v>
      </c>
      <c r="G80" s="47">
        <f t="shared" si="12"/>
        <v>0</v>
      </c>
      <c r="H80" s="47">
        <f t="shared" si="12"/>
        <v>45000</v>
      </c>
      <c r="I80" s="47">
        <f t="shared" si="12"/>
        <v>27540.219999999998</v>
      </c>
      <c r="J80" s="47">
        <f t="shared" si="12"/>
        <v>6362.7</v>
      </c>
      <c r="K80" s="47"/>
      <c r="L80" s="47">
        <f>SUM(K76:K79)</f>
        <v>33902.920000000006</v>
      </c>
      <c r="M80" s="47">
        <f>SUM(M76:M79)</f>
        <v>0</v>
      </c>
      <c r="N80" s="47">
        <f>SUM(N76:N79)</f>
        <v>11097.08</v>
      </c>
      <c r="O80" s="29"/>
    </row>
    <row r="81" spans="1:15" ht="13.5" customHeight="1">
      <c r="A81" s="7"/>
      <c r="B81" s="7"/>
      <c r="C81" s="7"/>
      <c r="D81" s="8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9"/>
    </row>
    <row r="82" spans="1:15" ht="13.5" customHeight="1">
      <c r="A82" s="7"/>
      <c r="B82" s="7"/>
      <c r="C82" s="7"/>
      <c r="D82" s="8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9"/>
    </row>
    <row r="83" spans="1:15" ht="13.5" customHeight="1">
      <c r="A83" s="7"/>
      <c r="B83" s="7"/>
      <c r="C83" s="7"/>
      <c r="D83" s="8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9"/>
    </row>
    <row r="84" spans="1:15" ht="13.5" customHeight="1">
      <c r="A84" s="7"/>
      <c r="B84" s="7"/>
      <c r="C84" s="7"/>
      <c r="D84" s="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9"/>
    </row>
    <row r="85" spans="1:15" ht="13.5" customHeight="1">
      <c r="A85" s="7"/>
      <c r="B85" s="7"/>
      <c r="C85" s="7"/>
      <c r="D85" s="8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9"/>
    </row>
    <row r="86" spans="1:15" ht="13.5" customHeight="1">
      <c r="A86" s="7"/>
      <c r="B86" s="7"/>
      <c r="C86" s="7"/>
      <c r="D86" s="8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9"/>
    </row>
    <row r="87" spans="1:15" ht="13.5" customHeight="1">
      <c r="A87" s="7"/>
      <c r="B87" s="7"/>
      <c r="C87" s="7"/>
      <c r="D87" s="8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9"/>
    </row>
    <row r="88" spans="1:15" ht="13.5" customHeight="1">
      <c r="A88" s="7"/>
      <c r="B88" s="7"/>
      <c r="C88" s="7"/>
      <c r="D88" s="8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9"/>
    </row>
    <row r="89" spans="1:15" ht="13.5" customHeight="1">
      <c r="A89" s="7"/>
      <c r="B89" s="7"/>
      <c r="C89" s="7"/>
      <c r="D89" s="8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9"/>
    </row>
    <row r="90" spans="1:15" ht="13.5" customHeight="1">
      <c r="A90" s="7"/>
      <c r="B90" s="7"/>
      <c r="C90" s="7"/>
      <c r="D90" s="8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9"/>
    </row>
    <row r="91" spans="1:15" ht="13.5" customHeight="1">
      <c r="A91" s="7"/>
      <c r="B91" s="7"/>
      <c r="C91" s="7"/>
      <c r="D91" s="8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9"/>
    </row>
    <row r="92" spans="1:15" ht="13.5" customHeight="1">
      <c r="A92" s="7"/>
      <c r="B92" s="7"/>
      <c r="C92" s="7"/>
      <c r="D92" s="8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9"/>
    </row>
    <row r="93" spans="1:15" ht="13.5" customHeight="1">
      <c r="A93" s="7"/>
      <c r="B93" s="7"/>
      <c r="C93" s="7"/>
      <c r="D93" s="8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9"/>
    </row>
    <row r="94" spans="1:15" ht="13.5" customHeight="1">
      <c r="A94" s="7"/>
      <c r="B94" s="7"/>
      <c r="C94" s="7"/>
      <c r="D94" s="8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9"/>
    </row>
    <row r="95" spans="1:15" ht="13.5" customHeight="1">
      <c r="A95" s="7"/>
      <c r="B95" s="7"/>
      <c r="C95" s="7"/>
      <c r="D95" s="8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9"/>
    </row>
    <row r="96" spans="1:15" ht="13.5" customHeight="1">
      <c r="A96" s="7"/>
      <c r="B96" s="7"/>
      <c r="C96" s="7"/>
      <c r="D96" s="8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9"/>
    </row>
    <row r="97" spans="1:15" ht="13.5" customHeight="1">
      <c r="A97" s="7"/>
      <c r="B97" s="7"/>
      <c r="C97" s="7"/>
      <c r="D97" s="8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9"/>
    </row>
    <row r="98" spans="1:15" ht="13.5" customHeight="1">
      <c r="A98" s="7"/>
      <c r="B98" s="7"/>
      <c r="C98" s="7"/>
      <c r="D98" s="8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9"/>
    </row>
    <row r="99" spans="1:15" ht="13.5" customHeight="1">
      <c r="A99" s="7"/>
      <c r="B99" s="7"/>
      <c r="C99" s="7"/>
      <c r="D99" s="8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9"/>
    </row>
    <row r="100" spans="1:15" ht="13.5" customHeight="1">
      <c r="A100" s="7"/>
      <c r="B100" s="7"/>
      <c r="C100" s="7"/>
      <c r="D100" s="8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9"/>
    </row>
    <row r="101" spans="1:15" ht="13.5" customHeight="1">
      <c r="A101" s="7"/>
      <c r="B101" s="7"/>
      <c r="C101" s="7"/>
      <c r="D101" s="8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9"/>
    </row>
    <row r="102" spans="1:15" ht="13.5" customHeight="1">
      <c r="A102" s="7"/>
      <c r="B102" s="7"/>
      <c r="C102" s="7"/>
      <c r="D102" s="8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9"/>
    </row>
    <row r="103" spans="1:15" ht="13.5" customHeight="1">
      <c r="A103" s="7"/>
      <c r="B103" s="7"/>
      <c r="C103" s="7"/>
      <c r="D103" s="8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9"/>
    </row>
    <row r="104" spans="1:15" ht="13.5" customHeight="1">
      <c r="A104" s="7"/>
      <c r="B104" s="7"/>
      <c r="C104" s="7"/>
      <c r="D104" s="8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9"/>
    </row>
    <row r="105" spans="1:15" ht="13.5" customHeight="1">
      <c r="A105" s="7"/>
      <c r="B105" s="7"/>
      <c r="C105" s="7"/>
      <c r="D105" s="8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9"/>
    </row>
    <row r="106" spans="1:15" ht="13.5" customHeight="1">
      <c r="A106" s="7"/>
      <c r="B106" s="7"/>
      <c r="C106" s="7"/>
      <c r="D106" s="8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9"/>
    </row>
    <row r="107" spans="1:15" ht="13.5" customHeight="1">
      <c r="A107" s="7"/>
      <c r="B107" s="7"/>
      <c r="C107" s="7"/>
      <c r="D107" s="8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9"/>
    </row>
    <row r="108" spans="1:15" ht="13.5" customHeight="1">
      <c r="A108" s="7"/>
      <c r="B108" s="7"/>
      <c r="C108" s="7"/>
      <c r="D108" s="8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9"/>
    </row>
    <row r="109" spans="1:15" ht="13.5" customHeight="1">
      <c r="A109" s="7"/>
      <c r="B109" s="7"/>
      <c r="C109" s="7"/>
      <c r="D109" s="8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9"/>
    </row>
    <row r="110" spans="1:15" ht="13.5" customHeight="1">
      <c r="A110" s="15"/>
      <c r="B110" s="15"/>
      <c r="C110" s="15"/>
      <c r="D110" s="9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9"/>
    </row>
    <row r="111" spans="1:15" ht="13.5" customHeight="1">
      <c r="A111" s="175" t="s">
        <v>75</v>
      </c>
      <c r="B111" s="175"/>
      <c r="C111" s="175"/>
      <c r="D111" s="176"/>
      <c r="E111" s="51">
        <f aca="true" t="shared" si="13" ref="E111:N111">+E72+E64+E59+E80</f>
        <v>1407000</v>
      </c>
      <c r="F111" s="51">
        <f t="shared" si="13"/>
        <v>7278977.2</v>
      </c>
      <c r="G111" s="51">
        <f t="shared" si="13"/>
        <v>7000</v>
      </c>
      <c r="H111" s="51">
        <f t="shared" si="13"/>
        <v>8678977.2</v>
      </c>
      <c r="I111" s="51">
        <f>+I72+I64+I59+I80</f>
        <v>892768.78</v>
      </c>
      <c r="J111" s="51">
        <f t="shared" si="13"/>
        <v>7219572.73</v>
      </c>
      <c r="K111" s="51">
        <f t="shared" si="13"/>
        <v>0</v>
      </c>
      <c r="L111" s="51">
        <f t="shared" si="13"/>
        <v>8112341.51</v>
      </c>
      <c r="M111" s="51">
        <f t="shared" si="13"/>
        <v>0</v>
      </c>
      <c r="N111" s="51">
        <f t="shared" si="13"/>
        <v>566635.69</v>
      </c>
      <c r="O111" s="51"/>
    </row>
    <row r="112" spans="1:15" ht="13.5" customHeight="1">
      <c r="A112" s="12" t="s">
        <v>41</v>
      </c>
      <c r="B112" s="12"/>
      <c r="C112" s="12"/>
      <c r="D112" s="12" t="s">
        <v>39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29"/>
    </row>
    <row r="113" spans="1:15" ht="13.5" customHeight="1">
      <c r="A113" s="7"/>
      <c r="B113" s="7"/>
      <c r="C113" s="7"/>
      <c r="D113" s="8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9"/>
    </row>
    <row r="114" spans="1:15" ht="13.5" customHeight="1">
      <c r="A114" s="7"/>
      <c r="B114" s="7"/>
      <c r="C114" s="7"/>
      <c r="D114" s="67" t="s">
        <v>40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9"/>
    </row>
    <row r="115" spans="1:15" ht="13.5" customHeight="1">
      <c r="A115" s="7"/>
      <c r="B115" s="7"/>
      <c r="C115" s="7"/>
      <c r="D115" s="8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9"/>
    </row>
    <row r="116" spans="1:15" ht="13.5" customHeight="1">
      <c r="A116" s="7"/>
      <c r="B116" s="7">
        <v>11</v>
      </c>
      <c r="C116" s="7"/>
      <c r="D116" s="69" t="s">
        <v>179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9"/>
    </row>
    <row r="117" spans="1:15" ht="13.5" customHeight="1">
      <c r="A117" s="7"/>
      <c r="B117" s="7"/>
      <c r="C117" s="7"/>
      <c r="D117" s="8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9"/>
    </row>
    <row r="118" spans="1:15" ht="13.5" customHeight="1">
      <c r="A118" s="7"/>
      <c r="B118" s="7"/>
      <c r="C118" s="7">
        <v>1</v>
      </c>
      <c r="D118" s="8" t="s">
        <v>178</v>
      </c>
      <c r="E118" s="47" t="s">
        <v>123</v>
      </c>
      <c r="F118" s="66">
        <v>0</v>
      </c>
      <c r="G118" s="66">
        <v>0</v>
      </c>
      <c r="H118" s="47" t="s">
        <v>123</v>
      </c>
      <c r="I118" s="66">
        <v>0</v>
      </c>
      <c r="J118" s="66"/>
      <c r="K118" s="66">
        <f>+I118+J118</f>
        <v>0</v>
      </c>
      <c r="L118" s="66"/>
      <c r="M118" s="66"/>
      <c r="N118" s="66">
        <v>0</v>
      </c>
      <c r="O118" s="14"/>
    </row>
    <row r="119" spans="1:15" ht="13.5" customHeight="1">
      <c r="A119" s="7"/>
      <c r="B119" s="7"/>
      <c r="C119" s="7"/>
      <c r="D119" s="8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9"/>
    </row>
    <row r="120" spans="1:15" ht="13.5" customHeight="1">
      <c r="A120" s="7"/>
      <c r="B120" s="7"/>
      <c r="C120" s="7"/>
      <c r="D120" s="8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9"/>
    </row>
    <row r="121" spans="1:15" ht="13.5" customHeight="1">
      <c r="A121" s="7"/>
      <c r="B121" s="7">
        <v>12</v>
      </c>
      <c r="C121" s="7"/>
      <c r="D121" s="69" t="s">
        <v>180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9"/>
    </row>
    <row r="122" spans="1:15" ht="13.5" customHeight="1">
      <c r="A122" s="7"/>
      <c r="B122" s="7"/>
      <c r="C122" s="7"/>
      <c r="D122" s="8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9"/>
    </row>
    <row r="123" spans="1:15" ht="13.5" customHeight="1">
      <c r="A123" s="7"/>
      <c r="B123" s="7"/>
      <c r="C123" s="7">
        <v>1</v>
      </c>
      <c r="D123" s="8" t="s">
        <v>181</v>
      </c>
      <c r="E123" s="49">
        <v>700000</v>
      </c>
      <c r="F123" s="110">
        <v>0</v>
      </c>
      <c r="G123" s="110">
        <v>0</v>
      </c>
      <c r="H123" s="48">
        <f>+E123+F123-G123</f>
        <v>700000</v>
      </c>
      <c r="I123" s="145">
        <v>80848.98</v>
      </c>
      <c r="J123" s="110">
        <v>0</v>
      </c>
      <c r="K123" s="145">
        <f>+I123+J123</f>
        <v>80848.98</v>
      </c>
      <c r="L123" s="47"/>
      <c r="M123" s="49"/>
      <c r="N123" s="48">
        <f>+H123-K123</f>
        <v>619151.02</v>
      </c>
      <c r="O123" s="14"/>
    </row>
    <row r="124" spans="1:15" ht="13.5" customHeight="1">
      <c r="A124" s="7"/>
      <c r="B124" s="7"/>
      <c r="C124" s="7"/>
      <c r="D124" s="8"/>
      <c r="E124" s="47">
        <f aca="true" t="shared" si="14" ref="E124:J124">SUM(E123:E123)</f>
        <v>700000</v>
      </c>
      <c r="F124" s="47">
        <f t="shared" si="14"/>
        <v>0</v>
      </c>
      <c r="G124" s="47">
        <f t="shared" si="14"/>
        <v>0</v>
      </c>
      <c r="H124" s="47">
        <f t="shared" si="14"/>
        <v>700000</v>
      </c>
      <c r="I124" s="47">
        <f t="shared" si="14"/>
        <v>80848.98</v>
      </c>
      <c r="J124" s="47">
        <f t="shared" si="14"/>
        <v>0</v>
      </c>
      <c r="K124" s="47"/>
      <c r="L124" s="47">
        <f>SUM(K123:K123)</f>
        <v>80848.98</v>
      </c>
      <c r="M124" s="47">
        <f>SUM(M123:M123)</f>
        <v>0</v>
      </c>
      <c r="N124" s="47">
        <f>SUM(N123:N123)</f>
        <v>619151.02</v>
      </c>
      <c r="O124" s="29"/>
    </row>
    <row r="125" spans="1:15" ht="13.5" customHeight="1">
      <c r="A125" s="7"/>
      <c r="B125" s="7"/>
      <c r="C125" s="7"/>
      <c r="D125" s="8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9"/>
    </row>
    <row r="126" spans="1:15" ht="13.5" customHeight="1">
      <c r="A126" s="7"/>
      <c r="B126" s="7"/>
      <c r="C126" s="7"/>
      <c r="D126" s="8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9"/>
    </row>
    <row r="127" spans="1:15" ht="13.5" customHeight="1">
      <c r="A127" s="7"/>
      <c r="B127" s="7"/>
      <c r="C127" s="7"/>
      <c r="D127" s="8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9"/>
    </row>
    <row r="128" spans="1:15" ht="13.5" customHeight="1">
      <c r="A128" s="7"/>
      <c r="B128" s="7"/>
      <c r="C128" s="7"/>
      <c r="D128" s="8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9"/>
    </row>
    <row r="129" spans="1:15" ht="13.5" customHeight="1">
      <c r="A129" s="7"/>
      <c r="B129" s="7"/>
      <c r="C129" s="7"/>
      <c r="D129" s="8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9"/>
    </row>
    <row r="130" spans="1:15" ht="13.5" customHeight="1">
      <c r="A130" s="7"/>
      <c r="B130" s="7"/>
      <c r="C130" s="7"/>
      <c r="D130" s="8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9"/>
    </row>
    <row r="131" spans="1:15" ht="13.5" customHeight="1">
      <c r="A131" s="7"/>
      <c r="B131" s="7"/>
      <c r="C131" s="7"/>
      <c r="D131" s="8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14"/>
    </row>
    <row r="132" spans="1:15" ht="13.5" customHeight="1">
      <c r="A132" s="7"/>
      <c r="B132" s="7"/>
      <c r="C132" s="7"/>
      <c r="D132" s="8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14"/>
    </row>
    <row r="133" spans="1:15" ht="13.5" customHeight="1">
      <c r="A133" s="7"/>
      <c r="B133" s="7"/>
      <c r="C133" s="7"/>
      <c r="D133" s="8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14"/>
    </row>
    <row r="134" spans="1:15" ht="13.5" customHeight="1">
      <c r="A134" s="7"/>
      <c r="B134" s="7"/>
      <c r="C134" s="7"/>
      <c r="D134" s="8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14"/>
    </row>
    <row r="135" spans="1:15" ht="13.5" customHeight="1">
      <c r="A135" s="7"/>
      <c r="B135" s="7"/>
      <c r="C135" s="7"/>
      <c r="D135" s="8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14"/>
    </row>
    <row r="136" spans="1:15" ht="13.5" customHeight="1">
      <c r="A136" s="7"/>
      <c r="B136" s="7"/>
      <c r="C136" s="7"/>
      <c r="D136" s="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14"/>
    </row>
    <row r="137" spans="1:15" ht="13.5" customHeight="1">
      <c r="A137" s="7"/>
      <c r="B137" s="7"/>
      <c r="C137" s="7"/>
      <c r="D137" s="8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14"/>
    </row>
    <row r="138" spans="1:15" ht="13.5" customHeight="1">
      <c r="A138" s="7"/>
      <c r="B138" s="7"/>
      <c r="C138" s="7"/>
      <c r="D138" s="8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14"/>
    </row>
    <row r="139" spans="1:15" ht="13.5" customHeight="1">
      <c r="A139" s="7"/>
      <c r="B139" s="7"/>
      <c r="C139" s="7"/>
      <c r="D139" s="8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14"/>
    </row>
    <row r="140" spans="1:15" ht="13.5" customHeight="1">
      <c r="A140" s="7"/>
      <c r="B140" s="7"/>
      <c r="C140" s="7"/>
      <c r="D140" s="8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14"/>
    </row>
    <row r="141" spans="1:15" ht="13.5" customHeight="1">
      <c r="A141" s="7"/>
      <c r="B141" s="7"/>
      <c r="C141" s="7"/>
      <c r="D141" s="8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14"/>
    </row>
    <row r="142" spans="1:15" ht="13.5" customHeight="1">
      <c r="A142" s="7"/>
      <c r="B142" s="7"/>
      <c r="C142" s="7"/>
      <c r="D142" s="8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14"/>
    </row>
    <row r="143" spans="1:15" ht="13.5" customHeight="1">
      <c r="A143" s="7"/>
      <c r="B143" s="7"/>
      <c r="C143" s="7"/>
      <c r="D143" s="8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14"/>
    </row>
    <row r="144" spans="1:15" ht="13.5" customHeight="1">
      <c r="A144" s="7"/>
      <c r="B144" s="7"/>
      <c r="C144" s="7"/>
      <c r="D144" s="8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14"/>
    </row>
    <row r="145" spans="1:15" ht="13.5" customHeight="1">
      <c r="A145" s="7"/>
      <c r="B145" s="7"/>
      <c r="C145" s="7"/>
      <c r="D145" s="8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14"/>
    </row>
    <row r="146" spans="1:15" ht="13.5" customHeight="1">
      <c r="A146" s="7"/>
      <c r="B146" s="7"/>
      <c r="C146" s="7"/>
      <c r="D146" s="8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14"/>
    </row>
    <row r="147" spans="1:15" ht="13.5" customHeight="1">
      <c r="A147" s="7"/>
      <c r="B147" s="7"/>
      <c r="C147" s="7"/>
      <c r="D147" s="8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14"/>
    </row>
    <row r="148" spans="1:15" ht="13.5" customHeight="1">
      <c r="A148" s="7"/>
      <c r="B148" s="7"/>
      <c r="C148" s="7"/>
      <c r="D148" s="8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14"/>
    </row>
    <row r="149" spans="1:15" ht="13.5" customHeight="1">
      <c r="A149" s="7"/>
      <c r="B149" s="7"/>
      <c r="C149" s="7"/>
      <c r="D149" s="8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14"/>
    </row>
    <row r="150" spans="1:15" ht="13.5" customHeight="1">
      <c r="A150" s="7"/>
      <c r="B150" s="7"/>
      <c r="C150" s="7"/>
      <c r="D150" s="8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14"/>
    </row>
    <row r="151" spans="1:15" ht="13.5" customHeight="1">
      <c r="A151" s="7"/>
      <c r="B151" s="7"/>
      <c r="C151" s="7"/>
      <c r="D151" s="8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14"/>
    </row>
    <row r="152" spans="1:15" ht="13.5" customHeight="1">
      <c r="A152" s="7"/>
      <c r="B152" s="7"/>
      <c r="C152" s="7"/>
      <c r="D152" s="8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14"/>
    </row>
    <row r="153" spans="1:15" ht="13.5" customHeight="1">
      <c r="A153" s="7"/>
      <c r="B153" s="7"/>
      <c r="C153" s="7"/>
      <c r="D153" s="8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14"/>
    </row>
    <row r="154" spans="1:15" ht="13.5" customHeight="1">
      <c r="A154" s="7"/>
      <c r="B154" s="7"/>
      <c r="C154" s="7"/>
      <c r="D154" s="8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14"/>
    </row>
    <row r="155" spans="1:15" ht="13.5" customHeight="1">
      <c r="A155" s="7"/>
      <c r="B155" s="7"/>
      <c r="C155" s="7"/>
      <c r="D155" s="8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14"/>
    </row>
    <row r="156" spans="1:15" ht="13.5" customHeight="1">
      <c r="A156" s="7"/>
      <c r="B156" s="7"/>
      <c r="C156" s="7"/>
      <c r="D156" s="8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14"/>
    </row>
    <row r="157" spans="1:15" ht="13.5" customHeight="1">
      <c r="A157" s="7"/>
      <c r="B157" s="7"/>
      <c r="C157" s="7"/>
      <c r="D157" s="8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14"/>
    </row>
    <row r="158" spans="1:15" ht="13.5" customHeight="1">
      <c r="A158" s="7"/>
      <c r="B158" s="7"/>
      <c r="C158" s="7"/>
      <c r="D158" s="8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14"/>
    </row>
    <row r="159" spans="1:15" ht="13.5" customHeight="1">
      <c r="A159" s="7"/>
      <c r="B159" s="7"/>
      <c r="C159" s="7"/>
      <c r="D159" s="8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14"/>
    </row>
    <row r="160" spans="1:15" ht="13.5" customHeight="1">
      <c r="A160" s="7"/>
      <c r="B160" s="7"/>
      <c r="C160" s="7"/>
      <c r="D160" s="8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14"/>
    </row>
    <row r="161" spans="1:15" ht="13.5" customHeight="1">
      <c r="A161" s="7"/>
      <c r="B161" s="7"/>
      <c r="C161" s="7"/>
      <c r="D161" s="8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14"/>
    </row>
    <row r="162" spans="1:15" ht="13.5" customHeight="1">
      <c r="A162" s="7"/>
      <c r="B162" s="7"/>
      <c r="C162" s="7"/>
      <c r="D162" s="8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14"/>
    </row>
    <row r="163" spans="1:15" ht="13.5" customHeight="1">
      <c r="A163" s="15"/>
      <c r="B163" s="15"/>
      <c r="C163" s="15"/>
      <c r="D163" s="9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7"/>
    </row>
    <row r="164" spans="1:15" ht="13.5" customHeight="1">
      <c r="A164" s="169" t="s">
        <v>76</v>
      </c>
      <c r="B164" s="169"/>
      <c r="C164" s="169"/>
      <c r="D164" s="170"/>
      <c r="E164" s="51">
        <f aca="true" t="shared" si="15" ref="E164:N164">+E124</f>
        <v>700000</v>
      </c>
      <c r="F164" s="51">
        <f t="shared" si="15"/>
        <v>0</v>
      </c>
      <c r="G164" s="51">
        <f t="shared" si="15"/>
        <v>0</v>
      </c>
      <c r="H164" s="51">
        <f t="shared" si="15"/>
        <v>700000</v>
      </c>
      <c r="I164" s="51">
        <f t="shared" si="15"/>
        <v>80848.98</v>
      </c>
      <c r="J164" s="51">
        <f t="shared" si="15"/>
        <v>0</v>
      </c>
      <c r="K164" s="51">
        <f t="shared" si="15"/>
        <v>0</v>
      </c>
      <c r="L164" s="51">
        <f t="shared" si="15"/>
        <v>80848.98</v>
      </c>
      <c r="M164" s="51">
        <f t="shared" si="15"/>
        <v>0</v>
      </c>
      <c r="N164" s="51">
        <f t="shared" si="15"/>
        <v>619151.02</v>
      </c>
      <c r="O164" s="51"/>
    </row>
    <row r="165" spans="1:15" ht="13.5" customHeight="1">
      <c r="A165" s="12"/>
      <c r="B165" s="12"/>
      <c r="C165" s="12"/>
      <c r="D165" s="12" t="s">
        <v>77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14"/>
    </row>
    <row r="166" spans="1:15" ht="13.5" customHeight="1">
      <c r="A166" s="8"/>
      <c r="B166" s="8"/>
      <c r="C166" s="8"/>
      <c r="D166" s="8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14"/>
    </row>
    <row r="167" spans="1:15" ht="13.5" customHeight="1">
      <c r="A167" s="7" t="s">
        <v>43</v>
      </c>
      <c r="B167" s="7"/>
      <c r="C167" s="7"/>
      <c r="D167" s="67" t="s">
        <v>44</v>
      </c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14"/>
    </row>
    <row r="168" spans="1:15" ht="13.5" customHeight="1">
      <c r="A168" s="8"/>
      <c r="B168" s="8"/>
      <c r="C168" s="8"/>
      <c r="D168" s="8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14"/>
    </row>
    <row r="169" spans="1:15" ht="13.5" customHeight="1">
      <c r="A169" s="7"/>
      <c r="B169" s="7"/>
      <c r="C169" s="7"/>
      <c r="D169" s="8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14"/>
    </row>
    <row r="170" spans="1:15" ht="13.5" customHeight="1">
      <c r="A170" s="7"/>
      <c r="B170" s="7">
        <v>13</v>
      </c>
      <c r="C170" s="7"/>
      <c r="D170" s="71" t="s">
        <v>138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14"/>
    </row>
    <row r="171" spans="1:15" ht="13.5" customHeight="1">
      <c r="A171" s="7"/>
      <c r="B171" s="7"/>
      <c r="C171" s="7"/>
      <c r="D171" s="8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14"/>
    </row>
    <row r="172" spans="1:15" ht="13.5" customHeight="1">
      <c r="A172" s="7"/>
      <c r="B172" s="7"/>
      <c r="C172" s="17">
        <v>1</v>
      </c>
      <c r="D172" s="30" t="s">
        <v>139</v>
      </c>
      <c r="E172" s="81">
        <v>40000</v>
      </c>
      <c r="F172" s="81">
        <v>0</v>
      </c>
      <c r="G172" s="81">
        <v>0</v>
      </c>
      <c r="H172" s="48">
        <f>+E172+F172-G172</f>
        <v>40000</v>
      </c>
      <c r="I172" s="48">
        <v>28406.11</v>
      </c>
      <c r="J172" s="48">
        <v>0</v>
      </c>
      <c r="K172" s="48">
        <f>+I172+J172</f>
        <v>28406.11</v>
      </c>
      <c r="L172" s="47"/>
      <c r="M172" s="49"/>
      <c r="N172" s="48">
        <f>+H172-K172</f>
        <v>11593.89</v>
      </c>
      <c r="O172" s="14"/>
    </row>
    <row r="173" spans="1:15" ht="13.5" customHeight="1">
      <c r="A173" s="7"/>
      <c r="B173" s="7"/>
      <c r="C173" s="17"/>
      <c r="D173" s="30"/>
      <c r="E173" s="47">
        <f aca="true" t="shared" si="16" ref="E173:J173">SUM(E172:E172)</f>
        <v>40000</v>
      </c>
      <c r="F173" s="47">
        <f t="shared" si="16"/>
        <v>0</v>
      </c>
      <c r="G173" s="47">
        <f t="shared" si="16"/>
        <v>0</v>
      </c>
      <c r="H173" s="47">
        <f t="shared" si="16"/>
        <v>40000</v>
      </c>
      <c r="I173" s="47">
        <f t="shared" si="16"/>
        <v>28406.11</v>
      </c>
      <c r="J173" s="47">
        <f t="shared" si="16"/>
        <v>0</v>
      </c>
      <c r="K173" s="47"/>
      <c r="L173" s="47">
        <f>SUM(K172:K172)</f>
        <v>28406.11</v>
      </c>
      <c r="M173" s="47">
        <f>SUM(M172:M172)</f>
        <v>0</v>
      </c>
      <c r="N173" s="47">
        <f>SUM(N172:N172)</f>
        <v>11593.89</v>
      </c>
      <c r="O173" s="19"/>
    </row>
    <row r="174" spans="1:15" ht="13.5" customHeight="1">
      <c r="A174" s="7"/>
      <c r="B174" s="7"/>
      <c r="C174" s="17"/>
      <c r="D174" s="31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14"/>
    </row>
    <row r="175" spans="1:15" ht="13.5" customHeight="1">
      <c r="A175" s="7"/>
      <c r="B175" s="7">
        <v>14</v>
      </c>
      <c r="C175" s="7"/>
      <c r="D175" s="71" t="s">
        <v>91</v>
      </c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14"/>
    </row>
    <row r="176" spans="1:15" ht="13.5" customHeight="1">
      <c r="A176" s="7"/>
      <c r="B176" s="7"/>
      <c r="C176" s="7"/>
      <c r="D176" s="8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14"/>
    </row>
    <row r="177" spans="1:15" ht="13.5" customHeight="1">
      <c r="A177" s="7"/>
      <c r="B177" s="7"/>
      <c r="C177" s="17">
        <v>1</v>
      </c>
      <c r="D177" s="31" t="s">
        <v>182</v>
      </c>
      <c r="E177" s="42">
        <v>7000</v>
      </c>
      <c r="F177" s="42">
        <v>0</v>
      </c>
      <c r="G177" s="42">
        <v>2000</v>
      </c>
      <c r="H177" s="47">
        <f>+E177+F177-G177</f>
        <v>5000</v>
      </c>
      <c r="I177" s="47">
        <v>0</v>
      </c>
      <c r="J177" s="47">
        <v>0</v>
      </c>
      <c r="K177" s="47">
        <f>+I177+J177</f>
        <v>0</v>
      </c>
      <c r="L177" s="47"/>
      <c r="M177" s="50"/>
      <c r="N177" s="47">
        <f>+H177-K177</f>
        <v>5000</v>
      </c>
      <c r="O177" s="14"/>
    </row>
    <row r="178" spans="1:15" ht="13.5" customHeight="1">
      <c r="A178" s="7"/>
      <c r="B178" s="7"/>
      <c r="C178" s="17">
        <v>2</v>
      </c>
      <c r="D178" s="31" t="s">
        <v>183</v>
      </c>
      <c r="E178" s="42">
        <v>13000</v>
      </c>
      <c r="F178" s="42">
        <v>2000</v>
      </c>
      <c r="G178" s="42">
        <v>0</v>
      </c>
      <c r="H178" s="47">
        <f>+E178+F178-G178</f>
        <v>15000</v>
      </c>
      <c r="I178" s="47">
        <v>0</v>
      </c>
      <c r="J178" s="47">
        <f>1389.6+1035+3300+1479+3303+170</f>
        <v>10676.6</v>
      </c>
      <c r="K178" s="47">
        <f>+I178+J178</f>
        <v>10676.6</v>
      </c>
      <c r="L178" s="47"/>
      <c r="M178" s="50"/>
      <c r="N178" s="47">
        <f>+H178-K178</f>
        <v>4323.4</v>
      </c>
      <c r="O178" s="14"/>
    </row>
    <row r="179" spans="1:15" ht="13.5" customHeight="1">
      <c r="A179" s="7"/>
      <c r="B179" s="7"/>
      <c r="C179" s="17">
        <v>3</v>
      </c>
      <c r="D179" s="30" t="s">
        <v>184</v>
      </c>
      <c r="E179" s="42">
        <v>5000</v>
      </c>
      <c r="F179" s="42">
        <v>0</v>
      </c>
      <c r="G179" s="42">
        <v>0</v>
      </c>
      <c r="H179" s="47">
        <f>+E179+F179-G179</f>
        <v>5000</v>
      </c>
      <c r="I179" s="47">
        <v>2055.7</v>
      </c>
      <c r="J179" s="47">
        <v>159.8</v>
      </c>
      <c r="K179" s="47">
        <f>+I179+J179</f>
        <v>2215.5</v>
      </c>
      <c r="L179" s="47"/>
      <c r="M179" s="50"/>
      <c r="N179" s="47">
        <f>+H179-K179</f>
        <v>2784.5</v>
      </c>
      <c r="O179" s="14"/>
    </row>
    <row r="180" spans="1:15" ht="13.5" customHeight="1">
      <c r="A180" s="7"/>
      <c r="B180" s="7"/>
      <c r="C180" s="17">
        <v>4</v>
      </c>
      <c r="D180" s="30" t="s">
        <v>231</v>
      </c>
      <c r="E180" s="81">
        <v>0</v>
      </c>
      <c r="F180" s="81">
        <v>140000</v>
      </c>
      <c r="G180" s="81">
        <v>0</v>
      </c>
      <c r="H180" s="48">
        <f>+E180+F180-G180</f>
        <v>140000</v>
      </c>
      <c r="I180" s="48">
        <v>128664.03</v>
      </c>
      <c r="J180" s="48">
        <v>0</v>
      </c>
      <c r="K180" s="48">
        <f>+I180+J180</f>
        <v>128664.03</v>
      </c>
      <c r="L180" s="47"/>
      <c r="M180" s="49"/>
      <c r="N180" s="48">
        <f>+H180-K180</f>
        <v>11335.970000000001</v>
      </c>
      <c r="O180" s="14"/>
    </row>
    <row r="181" spans="1:15" ht="13.5" customHeight="1">
      <c r="A181" s="7"/>
      <c r="B181" s="7"/>
      <c r="C181" s="17"/>
      <c r="D181" s="30"/>
      <c r="E181" s="47">
        <f aca="true" t="shared" si="17" ref="E181:J181">SUM(E177:E180)</f>
        <v>25000</v>
      </c>
      <c r="F181" s="47">
        <f t="shared" si="17"/>
        <v>142000</v>
      </c>
      <c r="G181" s="47">
        <f t="shared" si="17"/>
        <v>2000</v>
      </c>
      <c r="H181" s="47">
        <f t="shared" si="17"/>
        <v>165000</v>
      </c>
      <c r="I181" s="47">
        <f t="shared" si="17"/>
        <v>130719.73</v>
      </c>
      <c r="J181" s="47">
        <f t="shared" si="17"/>
        <v>10836.4</v>
      </c>
      <c r="K181" s="47"/>
      <c r="L181" s="47">
        <f>SUM(K177:K180)</f>
        <v>141556.13</v>
      </c>
      <c r="M181" s="47">
        <f>SUM(M177:M180)</f>
        <v>0</v>
      </c>
      <c r="N181" s="47">
        <f>SUM(N177:N180)</f>
        <v>23443.870000000003</v>
      </c>
      <c r="O181" s="14"/>
    </row>
    <row r="182" spans="1:15" ht="13.5" customHeight="1">
      <c r="A182" s="7"/>
      <c r="B182" s="7"/>
      <c r="C182" s="17"/>
      <c r="D182" s="30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14"/>
    </row>
    <row r="183" spans="1:15" ht="13.5" customHeight="1">
      <c r="A183" s="7"/>
      <c r="B183" s="7"/>
      <c r="C183" s="17"/>
      <c r="D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14"/>
    </row>
    <row r="184" spans="1:15" ht="13.5" customHeight="1">
      <c r="A184" s="7"/>
      <c r="B184" s="7"/>
      <c r="C184" s="17"/>
      <c r="D184" s="30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14"/>
    </row>
    <row r="185" spans="1:15" ht="13.5" customHeight="1">
      <c r="A185" s="7"/>
      <c r="B185" s="7"/>
      <c r="C185" s="17"/>
      <c r="D185" s="30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14"/>
    </row>
    <row r="186" spans="1:15" ht="13.5" customHeight="1">
      <c r="A186" s="7"/>
      <c r="B186" s="7"/>
      <c r="C186" s="17"/>
      <c r="D186" s="30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14"/>
    </row>
    <row r="187" spans="1:15" ht="13.5" customHeight="1">
      <c r="A187" s="7"/>
      <c r="B187" s="7"/>
      <c r="C187" s="17"/>
      <c r="D187" s="31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14"/>
    </row>
    <row r="188" spans="1:15" ht="13.5" customHeight="1">
      <c r="A188" s="7"/>
      <c r="B188" s="7"/>
      <c r="C188" s="17"/>
      <c r="D188" s="31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14"/>
    </row>
    <row r="189" spans="1:15" ht="13.5" customHeight="1">
      <c r="A189" s="7"/>
      <c r="B189" s="7"/>
      <c r="C189" s="17"/>
      <c r="D189" s="31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14"/>
    </row>
    <row r="190" spans="1:15" ht="13.5" customHeight="1">
      <c r="A190" s="7"/>
      <c r="B190" s="7"/>
      <c r="C190" s="17"/>
      <c r="D190" s="31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14"/>
    </row>
    <row r="191" spans="1:15" ht="13.5" customHeight="1">
      <c r="A191" s="7"/>
      <c r="B191" s="7"/>
      <c r="C191" s="17"/>
      <c r="D191" s="31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14"/>
    </row>
    <row r="192" spans="1:15" ht="13.5" customHeight="1">
      <c r="A192" s="7"/>
      <c r="B192" s="7"/>
      <c r="C192" s="17"/>
      <c r="D192" s="31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14"/>
    </row>
    <row r="193" spans="1:15" ht="13.5" customHeight="1">
      <c r="A193" s="7"/>
      <c r="B193" s="7"/>
      <c r="C193" s="17"/>
      <c r="D193" s="31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14"/>
    </row>
    <row r="194" spans="1:15" ht="13.5" customHeight="1">
      <c r="A194" s="7"/>
      <c r="B194" s="7"/>
      <c r="C194" s="17"/>
      <c r="D194" s="8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14"/>
    </row>
    <row r="195" spans="1:15" ht="13.5" customHeight="1">
      <c r="A195" s="7"/>
      <c r="B195" s="7"/>
      <c r="C195" s="17"/>
      <c r="D195" s="8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14"/>
    </row>
    <row r="196" spans="1:15" ht="13.5" customHeight="1">
      <c r="A196" s="7"/>
      <c r="B196" s="7"/>
      <c r="C196" s="17"/>
      <c r="D196" s="8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14"/>
    </row>
    <row r="197" spans="1:15" ht="13.5" customHeight="1">
      <c r="A197" s="7"/>
      <c r="B197" s="7"/>
      <c r="C197" s="17"/>
      <c r="D197" s="8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14"/>
    </row>
    <row r="198" spans="1:15" ht="13.5" customHeight="1">
      <c r="A198" s="7"/>
      <c r="B198" s="7"/>
      <c r="C198" s="17"/>
      <c r="D198" s="8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14"/>
    </row>
    <row r="199" spans="1:15" ht="13.5" customHeight="1">
      <c r="A199" s="7"/>
      <c r="B199" s="7"/>
      <c r="C199" s="17"/>
      <c r="D199" s="8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14"/>
    </row>
    <row r="200" spans="1:15" ht="13.5" customHeight="1">
      <c r="A200" s="7"/>
      <c r="B200" s="7"/>
      <c r="C200" s="17"/>
      <c r="D200" s="8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14"/>
    </row>
    <row r="201" spans="1:15" ht="13.5" customHeight="1">
      <c r="A201" s="7"/>
      <c r="B201" s="7"/>
      <c r="C201" s="7"/>
      <c r="D201" s="8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19"/>
    </row>
    <row r="202" spans="1:15" ht="13.5" customHeight="1">
      <c r="A202" s="15"/>
      <c r="B202" s="15"/>
      <c r="C202" s="15"/>
      <c r="D202" s="9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27"/>
    </row>
    <row r="203" spans="1:15" ht="13.5" customHeight="1">
      <c r="A203" s="175" t="s">
        <v>78</v>
      </c>
      <c r="B203" s="175"/>
      <c r="C203" s="175"/>
      <c r="D203" s="176"/>
      <c r="E203" s="51">
        <f aca="true" t="shared" si="18" ref="E203:N203">+E173+E181</f>
        <v>65000</v>
      </c>
      <c r="F203" s="51">
        <f t="shared" si="18"/>
        <v>142000</v>
      </c>
      <c r="G203" s="51">
        <f t="shared" si="18"/>
        <v>2000</v>
      </c>
      <c r="H203" s="51">
        <f t="shared" si="18"/>
        <v>205000</v>
      </c>
      <c r="I203" s="51">
        <f t="shared" si="18"/>
        <v>159125.84</v>
      </c>
      <c r="J203" s="51">
        <f t="shared" si="18"/>
        <v>10836.4</v>
      </c>
      <c r="K203" s="51">
        <f t="shared" si="18"/>
        <v>0</v>
      </c>
      <c r="L203" s="51">
        <f t="shared" si="18"/>
        <v>169962.24</v>
      </c>
      <c r="M203" s="51">
        <f t="shared" si="18"/>
        <v>0</v>
      </c>
      <c r="N203" s="51">
        <f t="shared" si="18"/>
        <v>35037.76</v>
      </c>
      <c r="O203" s="51"/>
    </row>
    <row r="204" spans="1:15" ht="13.5" customHeight="1">
      <c r="A204" s="12"/>
      <c r="B204" s="12"/>
      <c r="C204" s="12"/>
      <c r="D204" s="72" t="s">
        <v>79</v>
      </c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14"/>
    </row>
    <row r="205" spans="1:15" ht="13.5" customHeight="1">
      <c r="A205" s="7"/>
      <c r="B205" s="7"/>
      <c r="C205" s="7"/>
      <c r="D205" s="8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8"/>
    </row>
    <row r="206" spans="1:15" ht="13.5" customHeight="1">
      <c r="A206" s="7"/>
      <c r="B206" s="7"/>
      <c r="C206" s="7"/>
      <c r="D206" s="68" t="s">
        <v>261</v>
      </c>
      <c r="E206" s="47"/>
      <c r="F206" s="47"/>
      <c r="G206" s="47"/>
      <c r="H206" s="47">
        <f>+H238</f>
        <v>177789.83000000002</v>
      </c>
      <c r="I206" s="47">
        <f>+I238</f>
        <v>104591.57</v>
      </c>
      <c r="J206" s="47">
        <f>+J238</f>
        <v>69098.26000000001</v>
      </c>
      <c r="K206" s="47"/>
      <c r="L206" s="47">
        <f>+K206</f>
        <v>0</v>
      </c>
      <c r="M206" s="47">
        <f>+M238</f>
        <v>0</v>
      </c>
      <c r="N206" s="47">
        <f>+N238</f>
        <v>4100</v>
      </c>
      <c r="O206" s="8"/>
    </row>
    <row r="207" spans="1:15" ht="13.5" customHeight="1">
      <c r="A207" s="7"/>
      <c r="B207" s="7"/>
      <c r="C207" s="7"/>
      <c r="D207" s="8"/>
      <c r="E207" s="47"/>
      <c r="F207" s="47"/>
      <c r="G207" s="47"/>
      <c r="H207" s="47"/>
      <c r="I207" s="47"/>
      <c r="J207" s="47"/>
      <c r="K207" s="63"/>
      <c r="L207" s="47"/>
      <c r="M207" s="47"/>
      <c r="N207" s="47"/>
      <c r="O207" s="8"/>
    </row>
    <row r="208" spans="1:15" ht="13.5" customHeight="1">
      <c r="A208" s="7" t="s">
        <v>23</v>
      </c>
      <c r="B208" s="7"/>
      <c r="C208" s="7"/>
      <c r="D208" s="70" t="s">
        <v>102</v>
      </c>
      <c r="E208" s="47">
        <f aca="true" t="shared" si="19" ref="E208:N208">+E111</f>
        <v>1407000</v>
      </c>
      <c r="F208" s="47">
        <f t="shared" si="19"/>
        <v>7278977.2</v>
      </c>
      <c r="G208" s="47">
        <f t="shared" si="19"/>
        <v>7000</v>
      </c>
      <c r="H208" s="47">
        <f t="shared" si="19"/>
        <v>8678977.2</v>
      </c>
      <c r="I208" s="47">
        <f t="shared" si="19"/>
        <v>892768.78</v>
      </c>
      <c r="J208" s="47">
        <f t="shared" si="19"/>
        <v>7219572.73</v>
      </c>
      <c r="K208" s="47"/>
      <c r="L208" s="47">
        <f t="shared" si="19"/>
        <v>8112341.51</v>
      </c>
      <c r="M208" s="47">
        <f t="shared" si="19"/>
        <v>0</v>
      </c>
      <c r="N208" s="47">
        <f t="shared" si="19"/>
        <v>566635.69</v>
      </c>
      <c r="O208" s="4"/>
    </row>
    <row r="209" spans="1:15" ht="13.5" customHeight="1">
      <c r="A209" s="7" t="s">
        <v>41</v>
      </c>
      <c r="B209" s="7"/>
      <c r="C209" s="7"/>
      <c r="D209" s="70" t="s">
        <v>40</v>
      </c>
      <c r="E209" s="47">
        <f aca="true" t="shared" si="20" ref="E209:N209">+E164</f>
        <v>700000</v>
      </c>
      <c r="F209" s="47">
        <f t="shared" si="20"/>
        <v>0</v>
      </c>
      <c r="G209" s="47">
        <f t="shared" si="20"/>
        <v>0</v>
      </c>
      <c r="H209" s="47">
        <f t="shared" si="20"/>
        <v>700000</v>
      </c>
      <c r="I209" s="47">
        <f t="shared" si="20"/>
        <v>80848.98</v>
      </c>
      <c r="J209" s="47">
        <f t="shared" si="20"/>
        <v>0</v>
      </c>
      <c r="K209" s="47"/>
      <c r="L209" s="47">
        <f t="shared" si="20"/>
        <v>80848.98</v>
      </c>
      <c r="M209" s="47">
        <f t="shared" si="20"/>
        <v>0</v>
      </c>
      <c r="N209" s="47">
        <f t="shared" si="20"/>
        <v>619151.02</v>
      </c>
      <c r="O209" s="47"/>
    </row>
    <row r="210" spans="1:15" ht="13.5" customHeight="1">
      <c r="A210" s="7" t="s">
        <v>43</v>
      </c>
      <c r="B210" s="7"/>
      <c r="C210" s="7"/>
      <c r="D210" s="70" t="s">
        <v>44</v>
      </c>
      <c r="E210" s="48">
        <f aca="true" t="shared" si="21" ref="E210:N210">+E203</f>
        <v>65000</v>
      </c>
      <c r="F210" s="48">
        <f t="shared" si="21"/>
        <v>142000</v>
      </c>
      <c r="G210" s="48">
        <f t="shared" si="21"/>
        <v>2000</v>
      </c>
      <c r="H210" s="48">
        <f t="shared" si="21"/>
        <v>205000</v>
      </c>
      <c r="I210" s="48">
        <f t="shared" si="21"/>
        <v>159125.84</v>
      </c>
      <c r="J210" s="48">
        <f t="shared" si="21"/>
        <v>10836.4</v>
      </c>
      <c r="K210" s="48"/>
      <c r="L210" s="48">
        <f t="shared" si="21"/>
        <v>169962.24</v>
      </c>
      <c r="M210" s="48">
        <f t="shared" si="21"/>
        <v>0</v>
      </c>
      <c r="N210" s="48">
        <f t="shared" si="21"/>
        <v>35037.76</v>
      </c>
      <c r="O210" s="4"/>
    </row>
    <row r="211" spans="1:15" ht="13.5" customHeight="1">
      <c r="A211" s="7"/>
      <c r="B211" s="7"/>
      <c r="C211" s="7"/>
      <c r="D211" s="8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8"/>
    </row>
    <row r="212" spans="1:15" ht="13.5" customHeight="1">
      <c r="A212" s="7"/>
      <c r="B212" s="7"/>
      <c r="C212" s="7"/>
      <c r="D212" s="8"/>
      <c r="E212" s="47">
        <f>SUM(E206:E210)</f>
        <v>2172000</v>
      </c>
      <c r="F212" s="47">
        <f aca="true" t="shared" si="22" ref="F212:N212">SUM(F206:F210)</f>
        <v>7420977.2</v>
      </c>
      <c r="G212" s="47">
        <f t="shared" si="22"/>
        <v>9000</v>
      </c>
      <c r="H212" s="47">
        <f t="shared" si="22"/>
        <v>9761767.03</v>
      </c>
      <c r="I212" s="47">
        <f t="shared" si="22"/>
        <v>1237335.1700000002</v>
      </c>
      <c r="J212" s="47">
        <f>SUM(J206:J210)</f>
        <v>7299507.390000001</v>
      </c>
      <c r="K212" s="47"/>
      <c r="L212" s="47">
        <f t="shared" si="22"/>
        <v>8363152.73</v>
      </c>
      <c r="M212" s="47">
        <f t="shared" si="22"/>
        <v>0</v>
      </c>
      <c r="N212" s="47">
        <f t="shared" si="22"/>
        <v>1224924.47</v>
      </c>
      <c r="O212" s="8"/>
    </row>
    <row r="213" spans="1:15" ht="13.5" customHeight="1">
      <c r="A213" s="7"/>
      <c r="B213" s="7"/>
      <c r="C213" s="7"/>
      <c r="D213" s="8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8"/>
    </row>
    <row r="214" spans="1:15" ht="13.5" customHeight="1">
      <c r="A214" s="7"/>
      <c r="B214" s="7"/>
      <c r="C214" s="7"/>
      <c r="D214" s="68" t="s">
        <v>103</v>
      </c>
      <c r="E214" s="48">
        <v>39360</v>
      </c>
      <c r="F214" s="48">
        <v>395993.18</v>
      </c>
      <c r="G214" s="48"/>
      <c r="H214" s="48">
        <f>+F214+E214-G214</f>
        <v>435353.18</v>
      </c>
      <c r="I214" s="48"/>
      <c r="J214" s="48"/>
      <c r="K214" s="48"/>
      <c r="L214" s="48"/>
      <c r="M214" s="48"/>
      <c r="N214" s="48">
        <f>+H214</f>
        <v>435353.18</v>
      </c>
      <c r="O214" s="84" t="s">
        <v>230</v>
      </c>
    </row>
    <row r="215" spans="1:15" ht="13.5" customHeight="1">
      <c r="A215" s="7"/>
      <c r="B215" s="7"/>
      <c r="C215" s="7"/>
      <c r="D215" s="8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8"/>
    </row>
    <row r="216" spans="1:15" ht="13.5" customHeight="1">
      <c r="A216" s="7"/>
      <c r="B216" s="7"/>
      <c r="C216" s="7"/>
      <c r="D216" s="73" t="s">
        <v>108</v>
      </c>
      <c r="E216" s="47">
        <f>SUM(E212:E214)</f>
        <v>2211360</v>
      </c>
      <c r="F216" s="47">
        <f aca="true" t="shared" si="23" ref="F216:M216">SUM(F212:F214)</f>
        <v>7816970.38</v>
      </c>
      <c r="G216" s="47">
        <f t="shared" si="23"/>
        <v>9000</v>
      </c>
      <c r="H216" s="47">
        <f t="shared" si="23"/>
        <v>10197120.209999999</v>
      </c>
      <c r="I216" s="47">
        <f t="shared" si="23"/>
        <v>1237335.1700000002</v>
      </c>
      <c r="J216" s="47">
        <f t="shared" si="23"/>
        <v>7299507.390000001</v>
      </c>
      <c r="K216" s="47"/>
      <c r="L216" s="47">
        <f t="shared" si="23"/>
        <v>8363152.73</v>
      </c>
      <c r="M216" s="47">
        <f t="shared" si="23"/>
        <v>0</v>
      </c>
      <c r="N216" s="47">
        <f>SUM(N212:N214)</f>
        <v>1660277.65</v>
      </c>
      <c r="O216" s="8"/>
    </row>
    <row r="217" spans="1:15" ht="13.5" customHeight="1" thickBot="1">
      <c r="A217" s="7"/>
      <c r="B217" s="7"/>
      <c r="C217" s="7"/>
      <c r="D217" s="8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14"/>
    </row>
    <row r="218" spans="1:15" ht="15" customHeight="1" thickTop="1">
      <c r="A218" s="12"/>
      <c r="B218" s="12"/>
      <c r="C218" s="12"/>
      <c r="D218" s="72" t="s">
        <v>261</v>
      </c>
      <c r="E218" s="65" t="s">
        <v>229</v>
      </c>
      <c r="F218" s="65" t="s">
        <v>242</v>
      </c>
      <c r="G218" s="60"/>
      <c r="H218" s="60"/>
      <c r="I218" s="60"/>
      <c r="J218" s="60"/>
      <c r="K218" s="60"/>
      <c r="L218" s="60"/>
      <c r="M218" s="60"/>
      <c r="N218" s="60"/>
      <c r="O218" s="22"/>
    </row>
    <row r="219" spans="1:15" ht="15" customHeight="1">
      <c r="A219" s="7"/>
      <c r="B219" s="7"/>
      <c r="C219" s="7"/>
      <c r="D219" s="8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14"/>
    </row>
    <row r="220" spans="1:15" ht="15" customHeight="1">
      <c r="A220" s="7"/>
      <c r="B220" s="7"/>
      <c r="C220" s="7"/>
      <c r="D220" s="8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14"/>
    </row>
    <row r="221" spans="1:15" ht="15" customHeight="1">
      <c r="A221" s="7"/>
      <c r="B221" s="7"/>
      <c r="C221" s="7"/>
      <c r="D221" s="8"/>
      <c r="E221" s="47"/>
      <c r="F221" s="47"/>
      <c r="G221" s="47"/>
      <c r="H221" s="47"/>
      <c r="I221" s="47"/>
      <c r="J221" s="47"/>
      <c r="K221" s="47" t="s">
        <v>89</v>
      </c>
      <c r="L221" s="47"/>
      <c r="M221" s="47"/>
      <c r="N221" s="47"/>
      <c r="O221" s="14"/>
    </row>
    <row r="222" spans="1:15" ht="15" customHeight="1">
      <c r="A222" s="7" t="s">
        <v>23</v>
      </c>
      <c r="B222" s="7">
        <v>7</v>
      </c>
      <c r="C222" s="7"/>
      <c r="D222" s="120" t="s">
        <v>165</v>
      </c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14"/>
    </row>
    <row r="223" spans="1:15" ht="13.5" customHeight="1">
      <c r="A223" s="7"/>
      <c r="B223" s="7"/>
      <c r="C223" s="7">
        <v>2</v>
      </c>
      <c r="D223" s="8" t="s">
        <v>166</v>
      </c>
      <c r="E223" s="48">
        <v>0</v>
      </c>
      <c r="F223" s="48">
        <v>132750</v>
      </c>
      <c r="G223" s="111"/>
      <c r="H223" s="48">
        <f>+F223+E223</f>
        <v>132750</v>
      </c>
      <c r="I223" s="48">
        <f>1000+11750+25000+12500+30000+20000</f>
        <v>100250</v>
      </c>
      <c r="J223" s="48">
        <v>32500</v>
      </c>
      <c r="K223" s="48">
        <f>+J223+I223</f>
        <v>132750</v>
      </c>
      <c r="L223" s="47"/>
      <c r="M223" s="49"/>
      <c r="N223" s="48">
        <f>+H223-K223</f>
        <v>0</v>
      </c>
      <c r="O223" s="14"/>
    </row>
    <row r="224" spans="1:15" ht="13.5" customHeight="1">
      <c r="A224" s="7"/>
      <c r="B224" s="7"/>
      <c r="C224" s="7"/>
      <c r="D224" s="8"/>
      <c r="E224" s="47">
        <f>SUM(E223:E223)</f>
        <v>0</v>
      </c>
      <c r="F224" s="47">
        <f>SUM(F223:F223)</f>
        <v>132750</v>
      </c>
      <c r="G224" s="47"/>
      <c r="H224" s="47">
        <f>SUM(H223:H223)</f>
        <v>132750</v>
      </c>
      <c r="I224" s="47">
        <f>SUM(I223:I223)</f>
        <v>100250</v>
      </c>
      <c r="J224" s="47">
        <f>SUM(J223:J223)</f>
        <v>32500</v>
      </c>
      <c r="K224" s="47"/>
      <c r="L224" s="47">
        <f>SUM(K223:K223)</f>
        <v>132750</v>
      </c>
      <c r="M224" s="47">
        <f>SUM(M223:M223)</f>
        <v>0</v>
      </c>
      <c r="N224" s="47">
        <f>SUM(N223:N223)</f>
        <v>0</v>
      </c>
      <c r="O224" s="14"/>
    </row>
    <row r="225" spans="1:15" ht="13.5" customHeight="1">
      <c r="A225" s="7"/>
      <c r="B225" s="7"/>
      <c r="C225" s="7"/>
      <c r="D225" s="8"/>
      <c r="E225" s="47"/>
      <c r="F225" s="47"/>
      <c r="G225" s="47"/>
      <c r="H225" s="47"/>
      <c r="I225" s="47"/>
      <c r="J225" s="47"/>
      <c r="K225" s="47"/>
      <c r="L225" s="47"/>
      <c r="M225" s="50"/>
      <c r="N225" s="47"/>
      <c r="O225" s="14"/>
    </row>
    <row r="226" spans="1:15" ht="13.5" customHeight="1">
      <c r="A226" s="7"/>
      <c r="B226" s="7">
        <v>10</v>
      </c>
      <c r="C226" s="7"/>
      <c r="D226" s="69" t="s">
        <v>195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14"/>
    </row>
    <row r="227" spans="1:15" ht="13.5" customHeight="1">
      <c r="A227" s="7"/>
      <c r="B227" s="7"/>
      <c r="C227" s="17">
        <v>1</v>
      </c>
      <c r="D227" s="106" t="s">
        <v>174</v>
      </c>
      <c r="E227" s="48">
        <v>0</v>
      </c>
      <c r="F227" s="48">
        <v>6000</v>
      </c>
      <c r="G227" s="111"/>
      <c r="H227" s="48">
        <f>+F227+E227</f>
        <v>6000</v>
      </c>
      <c r="I227" s="48">
        <f>6000-4000.18</f>
        <v>1999.8200000000002</v>
      </c>
      <c r="J227" s="48">
        <v>4000.18</v>
      </c>
      <c r="K227" s="48">
        <f>+J227+I227</f>
        <v>6000</v>
      </c>
      <c r="L227" s="112"/>
      <c r="M227" s="48"/>
      <c r="N227" s="48">
        <f>+H227-K227</f>
        <v>0</v>
      </c>
      <c r="O227" s="14"/>
    </row>
    <row r="228" spans="1:15" ht="13.5" customHeight="1">
      <c r="A228" s="7"/>
      <c r="B228" s="7"/>
      <c r="C228" s="7"/>
      <c r="D228" s="8"/>
      <c r="E228" s="47">
        <f>SUM(E227:E227)</f>
        <v>0</v>
      </c>
      <c r="F228" s="47">
        <f>SUM(F227:F227)</f>
        <v>6000</v>
      </c>
      <c r="G228" s="47"/>
      <c r="H228" s="47">
        <f>SUM(H227:H227)</f>
        <v>6000</v>
      </c>
      <c r="I228" s="47">
        <f>SUM(I227:I227)</f>
        <v>1999.8200000000002</v>
      </c>
      <c r="J228" s="47">
        <f>SUM(J227:J227)</f>
        <v>4000.18</v>
      </c>
      <c r="K228" s="47"/>
      <c r="L228" s="47">
        <f>SUM(K227:K227)</f>
        <v>6000</v>
      </c>
      <c r="M228" s="47">
        <f>SUM(M227:M227)</f>
        <v>0</v>
      </c>
      <c r="N228" s="47">
        <f>SUM(N227:N227)</f>
        <v>0</v>
      </c>
      <c r="O228" s="14"/>
    </row>
    <row r="229" spans="1:15" ht="13.5" customHeight="1">
      <c r="A229" s="7"/>
      <c r="B229" s="7"/>
      <c r="C229" s="7"/>
      <c r="D229" s="8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14"/>
    </row>
    <row r="230" spans="1:15" ht="13.5" customHeight="1">
      <c r="A230" s="7" t="s">
        <v>43</v>
      </c>
      <c r="B230" s="7">
        <v>14</v>
      </c>
      <c r="C230" s="7"/>
      <c r="D230" s="69" t="s">
        <v>197</v>
      </c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14"/>
    </row>
    <row r="231" spans="1:15" ht="13.5" customHeight="1">
      <c r="A231" s="7"/>
      <c r="B231" s="7"/>
      <c r="C231" s="17">
        <v>2</v>
      </c>
      <c r="D231" s="106" t="s">
        <v>198</v>
      </c>
      <c r="E231" s="48">
        <v>30684.51</v>
      </c>
      <c r="F231" s="48">
        <f>5976.07+2200+141.75</f>
        <v>8317.82</v>
      </c>
      <c r="G231" s="111"/>
      <c r="H231" s="48">
        <f>+F231+E231</f>
        <v>39002.33</v>
      </c>
      <c r="I231" s="48">
        <f>5403.06-3061.31</f>
        <v>2341.7500000000005</v>
      </c>
      <c r="J231" s="48">
        <f>+H231-I231-800-3300</f>
        <v>32560.58</v>
      </c>
      <c r="K231" s="48">
        <f>+J231+I231</f>
        <v>34902.33</v>
      </c>
      <c r="L231" s="112"/>
      <c r="M231" s="48">
        <v>0</v>
      </c>
      <c r="N231" s="48">
        <f>+H231-K231</f>
        <v>4100</v>
      </c>
      <c r="O231" s="14"/>
    </row>
    <row r="232" spans="1:15" ht="13.5" customHeight="1">
      <c r="A232" s="7"/>
      <c r="B232" s="7"/>
      <c r="C232" s="7"/>
      <c r="D232" s="8"/>
      <c r="E232" s="47">
        <f>SUM(E231:E231)</f>
        <v>30684.51</v>
      </c>
      <c r="F232" s="47">
        <f>SUM(F231:F231)</f>
        <v>8317.82</v>
      </c>
      <c r="G232" s="47"/>
      <c r="H232" s="47">
        <f>SUM(H231:H231)</f>
        <v>39002.33</v>
      </c>
      <c r="I232" s="47">
        <f>SUM(I231:I231)</f>
        <v>2341.7500000000005</v>
      </c>
      <c r="J232" s="47">
        <f>SUM(J231:J231)</f>
        <v>32560.58</v>
      </c>
      <c r="K232" s="47"/>
      <c r="L232" s="47">
        <f>SUM(K231:K231)</f>
        <v>34902.33</v>
      </c>
      <c r="M232" s="47">
        <f>SUM(M231:M231)</f>
        <v>0</v>
      </c>
      <c r="N232" s="47">
        <f>SUM(N231:N231)</f>
        <v>4100</v>
      </c>
      <c r="O232" s="14"/>
    </row>
    <row r="233" spans="1:15" ht="13.5" customHeight="1">
      <c r="A233" s="7"/>
      <c r="B233" s="7"/>
      <c r="C233" s="7"/>
      <c r="D233" s="8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14"/>
    </row>
    <row r="234" spans="1:15" ht="13.5" customHeight="1">
      <c r="A234" s="7"/>
      <c r="B234" s="7">
        <v>14</v>
      </c>
      <c r="C234" s="7"/>
      <c r="D234" s="69" t="s">
        <v>197</v>
      </c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14"/>
    </row>
    <row r="235" spans="1:15" ht="13.5" customHeight="1">
      <c r="A235" s="7"/>
      <c r="B235" s="7"/>
      <c r="C235" s="17">
        <v>3</v>
      </c>
      <c r="D235" s="106" t="s">
        <v>260</v>
      </c>
      <c r="E235" s="48">
        <v>0</v>
      </c>
      <c r="F235" s="48">
        <v>37.5</v>
      </c>
      <c r="G235" s="111"/>
      <c r="H235" s="48">
        <f>+F235+E235</f>
        <v>37.5</v>
      </c>
      <c r="I235" s="48">
        <v>0</v>
      </c>
      <c r="J235" s="48">
        <v>37.5</v>
      </c>
      <c r="K235" s="48">
        <f>+J235+I235</f>
        <v>37.5</v>
      </c>
      <c r="L235" s="112"/>
      <c r="M235" s="48">
        <f>+K235-H236</f>
        <v>0</v>
      </c>
      <c r="N235" s="48"/>
      <c r="O235" s="14"/>
    </row>
    <row r="236" spans="1:15" ht="13.5" customHeight="1">
      <c r="A236" s="7"/>
      <c r="B236" s="7"/>
      <c r="C236" s="7"/>
      <c r="D236" s="8"/>
      <c r="E236" s="47">
        <f>SUM(E235:E235)</f>
        <v>0</v>
      </c>
      <c r="F236" s="47">
        <f>SUM(F235:F235)</f>
        <v>37.5</v>
      </c>
      <c r="G236" s="47"/>
      <c r="H236" s="47">
        <f>SUM(H235:H235)</f>
        <v>37.5</v>
      </c>
      <c r="I236" s="47">
        <f>SUM(I235:I235)</f>
        <v>0</v>
      </c>
      <c r="J236" s="47">
        <f>SUM(J235:J235)</f>
        <v>37.5</v>
      </c>
      <c r="K236" s="47"/>
      <c r="L236" s="47">
        <f>SUM(K235:K235)</f>
        <v>37.5</v>
      </c>
      <c r="M236" s="47">
        <f>SUM(M235:M235)</f>
        <v>0</v>
      </c>
      <c r="N236" s="47">
        <f>SUM(N235:N235)</f>
        <v>0</v>
      </c>
      <c r="O236" s="14"/>
    </row>
    <row r="237" spans="1:15" ht="13.5" customHeight="1">
      <c r="A237" s="15"/>
      <c r="B237" s="15"/>
      <c r="C237" s="15"/>
      <c r="D237" s="9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14"/>
    </row>
    <row r="238" spans="1:15" ht="13.5" customHeight="1">
      <c r="A238" s="175" t="s">
        <v>81</v>
      </c>
      <c r="B238" s="175"/>
      <c r="C238" s="175"/>
      <c r="D238" s="176"/>
      <c r="E238" s="51">
        <f>+E224+E228+E232+E236</f>
        <v>30684.51</v>
      </c>
      <c r="F238" s="51">
        <f>+F224+F228+F232+F236</f>
        <v>147105.32</v>
      </c>
      <c r="G238" s="51"/>
      <c r="H238" s="51">
        <f>+H224+H228+H232+H236</f>
        <v>177789.83000000002</v>
      </c>
      <c r="I238" s="51">
        <f>+I224+I228+I232+I236</f>
        <v>104591.57</v>
      </c>
      <c r="J238" s="51">
        <f>+J224+J228+J232+J236</f>
        <v>69098.26000000001</v>
      </c>
      <c r="K238" s="51"/>
      <c r="L238" s="51"/>
      <c r="M238" s="51">
        <f>+M224+M228+M232+M236</f>
        <v>0</v>
      </c>
      <c r="N238" s="51">
        <f>+N224+N228+N232+N236</f>
        <v>4100</v>
      </c>
      <c r="O238" s="35"/>
    </row>
    <row r="239" spans="5:12" ht="13.5" customHeight="1">
      <c r="E239" s="39"/>
      <c r="F239" s="39"/>
      <c r="G239" s="39"/>
      <c r="H239" s="39"/>
      <c r="I239" s="39"/>
      <c r="J239" s="39"/>
      <c r="K239" s="39"/>
      <c r="L239" s="39"/>
    </row>
    <row r="240" spans="5:12" ht="13.5" customHeight="1">
      <c r="E240" s="39"/>
      <c r="F240" s="39"/>
      <c r="G240" s="39"/>
      <c r="H240" s="39"/>
      <c r="I240" s="39"/>
      <c r="J240" s="39"/>
      <c r="K240" s="39"/>
      <c r="L240" s="39"/>
    </row>
    <row r="241" spans="5:12" ht="13.5" customHeight="1">
      <c r="E241" s="39"/>
      <c r="F241" s="39"/>
      <c r="G241" s="39"/>
      <c r="H241" s="39"/>
      <c r="I241" s="39"/>
      <c r="J241" s="39"/>
      <c r="K241" s="39"/>
      <c r="L241" s="39"/>
    </row>
    <row r="242" spans="5:12" ht="13.5" customHeight="1">
      <c r="E242" s="39"/>
      <c r="F242" s="39"/>
      <c r="G242" s="39"/>
      <c r="H242" s="39"/>
      <c r="I242" s="39"/>
      <c r="J242" s="39"/>
      <c r="K242" s="39"/>
      <c r="L242" s="39"/>
    </row>
    <row r="243" spans="5:12" ht="13.5" customHeight="1">
      <c r="E243" s="39"/>
      <c r="F243" s="39"/>
      <c r="G243" s="39"/>
      <c r="H243" s="39"/>
      <c r="I243" s="39"/>
      <c r="J243" s="39"/>
      <c r="K243" s="39"/>
      <c r="L243" s="39"/>
    </row>
  </sheetData>
  <sheetProtection/>
  <mergeCells count="25">
    <mergeCell ref="E1:H2"/>
    <mergeCell ref="L4:L5"/>
    <mergeCell ref="B3:B5"/>
    <mergeCell ref="C3:C5"/>
    <mergeCell ref="D1:D5"/>
    <mergeCell ref="A1:C1"/>
    <mergeCell ref="A2:C2"/>
    <mergeCell ref="O1:O5"/>
    <mergeCell ref="E3:E5"/>
    <mergeCell ref="F3:F5"/>
    <mergeCell ref="M1:N2"/>
    <mergeCell ref="M3:M5"/>
    <mergeCell ref="K4:K5"/>
    <mergeCell ref="K3:L3"/>
    <mergeCell ref="N3:N5"/>
    <mergeCell ref="I1:L2"/>
    <mergeCell ref="I3:I5"/>
    <mergeCell ref="A238:D238"/>
    <mergeCell ref="A111:D111"/>
    <mergeCell ref="A164:D164"/>
    <mergeCell ref="A203:D203"/>
    <mergeCell ref="G3:G5"/>
    <mergeCell ref="H3:H5"/>
    <mergeCell ref="A3:A5"/>
    <mergeCell ref="A58:D58"/>
  </mergeCells>
  <printOptions/>
  <pageMargins left="0.5905511811023623" right="0.1968503937007874" top="0.1968503937007874" bottom="0.1968503937007874" header="0" footer="0"/>
  <pageSetup fitToHeight="0" fitToWidth="1" horizontalDpi="600" verticalDpi="600" orientation="landscape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9">
      <selection activeCell="K35" sqref="K35"/>
    </sheetView>
  </sheetViews>
  <sheetFormatPr defaultColWidth="8.8515625" defaultRowHeight="12.75"/>
  <cols>
    <col min="1" max="3" width="3.421875" style="5" customWidth="1"/>
    <col min="4" max="4" width="29.28125" style="5" customWidth="1"/>
    <col min="5" max="5" width="12.8515625" style="5" customWidth="1"/>
    <col min="6" max="6" width="2.140625" style="5" customWidth="1"/>
    <col min="7" max="7" width="14.28125" style="5" customWidth="1"/>
    <col min="8" max="8" width="2.140625" style="5" customWidth="1"/>
    <col min="9" max="9" width="13.57421875" style="5" customWidth="1"/>
    <col min="10" max="10" width="3.28125" style="5" customWidth="1"/>
    <col min="11" max="11" width="11.28125" style="5" bestFit="1" customWidth="1"/>
    <col min="12" max="12" width="12.8515625" style="5" customWidth="1"/>
    <col min="13" max="16384" width="8.8515625" style="5" customWidth="1"/>
  </cols>
  <sheetData>
    <row r="1" spans="1:10" ht="15">
      <c r="A1" s="180" t="s">
        <v>47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4.25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52"/>
    </row>
    <row r="3" spans="1:10" ht="13.5">
      <c r="A3" s="53"/>
      <c r="B3" s="53"/>
      <c r="C3" s="53"/>
      <c r="D3" s="21"/>
      <c r="E3" s="54"/>
      <c r="F3" s="54"/>
      <c r="G3" s="54"/>
      <c r="H3" s="54"/>
      <c r="I3" s="54"/>
      <c r="J3" s="54"/>
    </row>
    <row r="4" spans="1:10" ht="13.5">
      <c r="A4" s="53" t="s">
        <v>48</v>
      </c>
      <c r="B4" s="53"/>
      <c r="C4" s="53"/>
      <c r="D4" s="55" t="s">
        <v>49</v>
      </c>
      <c r="E4" s="54"/>
      <c r="F4" s="54"/>
      <c r="G4" s="54"/>
      <c r="H4" s="54"/>
      <c r="I4" s="54"/>
      <c r="J4" s="54"/>
    </row>
    <row r="5" spans="1:10" ht="13.5">
      <c r="A5" s="53"/>
      <c r="B5" s="53"/>
      <c r="C5" s="53"/>
      <c r="D5" s="21"/>
      <c r="E5" s="54"/>
      <c r="F5" s="54"/>
      <c r="G5" s="54"/>
      <c r="H5" s="54"/>
      <c r="I5" s="54"/>
      <c r="J5" s="54"/>
    </row>
    <row r="6" spans="1:10" ht="13.5">
      <c r="A6" s="53"/>
      <c r="B6" s="53">
        <v>1</v>
      </c>
      <c r="C6" s="53"/>
      <c r="D6" s="21" t="s">
        <v>50</v>
      </c>
      <c r="E6" s="56"/>
      <c r="F6" s="56"/>
      <c r="G6" s="56"/>
      <c r="H6" s="56"/>
      <c r="I6" s="56">
        <v>941493.57</v>
      </c>
      <c r="J6" s="56"/>
    </row>
    <row r="7" spans="1:12" ht="13.5">
      <c r="A7" s="53"/>
      <c r="B7" s="53">
        <v>2</v>
      </c>
      <c r="C7" s="53"/>
      <c r="D7" s="21" t="s">
        <v>51</v>
      </c>
      <c r="E7" s="56"/>
      <c r="F7" s="56"/>
      <c r="G7" s="56"/>
      <c r="H7" s="56"/>
      <c r="I7" s="56"/>
      <c r="J7" s="56"/>
      <c r="L7" s="18"/>
    </row>
    <row r="8" spans="1:10" ht="13.5">
      <c r="A8" s="53"/>
      <c r="B8" s="53"/>
      <c r="C8" s="53" t="s">
        <v>52</v>
      </c>
      <c r="D8" s="21" t="s">
        <v>53</v>
      </c>
      <c r="E8" s="56">
        <f>+Entrate!H142+Entrate!H143+Entrate!H144</f>
        <v>836552.1799999999</v>
      </c>
      <c r="F8" s="56"/>
      <c r="G8" s="56"/>
      <c r="H8" s="56"/>
      <c r="I8" s="56"/>
      <c r="J8" s="56"/>
    </row>
    <row r="9" spans="1:10" ht="13.5">
      <c r="A9" s="53"/>
      <c r="B9" s="53"/>
      <c r="C9" s="53" t="s">
        <v>54</v>
      </c>
      <c r="D9" s="21" t="s">
        <v>55</v>
      </c>
      <c r="E9" s="57">
        <f>+Entrate!H140</f>
        <v>108831.33</v>
      </c>
      <c r="F9" s="56"/>
      <c r="G9" s="56"/>
      <c r="H9" s="56"/>
      <c r="I9" s="56"/>
      <c r="J9" s="56"/>
    </row>
    <row r="10" spans="1:11" ht="13.5">
      <c r="A10" s="53"/>
      <c r="B10" s="53"/>
      <c r="C10" s="53"/>
      <c r="D10" s="21"/>
      <c r="E10" s="56"/>
      <c r="F10" s="56"/>
      <c r="G10" s="56"/>
      <c r="H10" s="56"/>
      <c r="I10" s="57">
        <f>SUM(E8:E9)</f>
        <v>945383.5099999999</v>
      </c>
      <c r="J10" s="46"/>
      <c r="K10" s="18"/>
    </row>
    <row r="11" spans="1:11" ht="13.5">
      <c r="A11" s="53"/>
      <c r="B11" s="53">
        <v>3</v>
      </c>
      <c r="C11" s="53"/>
      <c r="D11" s="21" t="s">
        <v>56</v>
      </c>
      <c r="E11" s="56"/>
      <c r="F11" s="56"/>
      <c r="G11" s="56"/>
      <c r="H11" s="56"/>
      <c r="I11" s="56">
        <f>SUM(I6:I10)</f>
        <v>1886877.0799999998</v>
      </c>
      <c r="J11" s="56"/>
      <c r="K11" s="18"/>
    </row>
    <row r="12" spans="1:10" ht="13.5">
      <c r="A12" s="53"/>
      <c r="B12" s="53">
        <v>4</v>
      </c>
      <c r="C12" s="53"/>
      <c r="D12" s="21" t="s">
        <v>57</v>
      </c>
      <c r="E12" s="56"/>
      <c r="F12" s="56"/>
      <c r="G12" s="56"/>
      <c r="H12" s="56"/>
      <c r="I12" s="56"/>
      <c r="J12" s="56"/>
    </row>
    <row r="13" spans="1:10" ht="13.5">
      <c r="A13" s="53"/>
      <c r="B13" s="53"/>
      <c r="C13" s="53" t="s">
        <v>58</v>
      </c>
      <c r="D13" s="21" t="s">
        <v>53</v>
      </c>
      <c r="E13" s="56">
        <f>+Uscite!I208+Uscite!I209+Uscite!I210</f>
        <v>1132743.6</v>
      </c>
      <c r="F13" s="56"/>
      <c r="G13" s="56"/>
      <c r="H13" s="56"/>
      <c r="I13" s="56"/>
      <c r="J13" s="56"/>
    </row>
    <row r="14" spans="1:10" ht="13.5">
      <c r="A14" s="53"/>
      <c r="B14" s="53"/>
      <c r="C14" s="53" t="s">
        <v>59</v>
      </c>
      <c r="D14" s="21" t="s">
        <v>55</v>
      </c>
      <c r="E14" s="57">
        <f>+Uscite!I206</f>
        <v>104591.57</v>
      </c>
      <c r="F14" s="56"/>
      <c r="G14" s="56"/>
      <c r="H14" s="56"/>
      <c r="I14" s="56"/>
      <c r="J14" s="56"/>
    </row>
    <row r="15" spans="1:11" ht="13.5">
      <c r="A15" s="53"/>
      <c r="B15" s="53"/>
      <c r="C15" s="53"/>
      <c r="D15" s="21"/>
      <c r="E15" s="56"/>
      <c r="F15" s="56"/>
      <c r="G15" s="56"/>
      <c r="H15" s="56"/>
      <c r="I15" s="56">
        <f>SUM(E13:E14)</f>
        <v>1237335.1700000002</v>
      </c>
      <c r="J15" s="56"/>
      <c r="K15" s="18"/>
    </row>
    <row r="16" spans="1:12" ht="13.5">
      <c r="A16" s="53"/>
      <c r="B16" s="53"/>
      <c r="C16" s="53"/>
      <c r="D16" s="21"/>
      <c r="E16" s="56"/>
      <c r="F16" s="56"/>
      <c r="G16" s="56"/>
      <c r="H16" s="56"/>
      <c r="I16" s="58"/>
      <c r="J16" s="46"/>
      <c r="K16" s="18"/>
      <c r="L16" s="18"/>
    </row>
    <row r="17" spans="1:13" ht="14.25" thickBot="1">
      <c r="A17" s="53"/>
      <c r="B17" s="53">
        <v>5</v>
      </c>
      <c r="C17" s="53"/>
      <c r="D17" s="21" t="s">
        <v>60</v>
      </c>
      <c r="E17" s="56"/>
      <c r="F17" s="56"/>
      <c r="G17" s="18"/>
      <c r="H17" s="56"/>
      <c r="I17" s="59">
        <f>+I11-I15</f>
        <v>649541.9099999997</v>
      </c>
      <c r="J17" s="46"/>
      <c r="K17" s="18"/>
      <c r="L17" s="75"/>
      <c r="M17" s="18"/>
    </row>
    <row r="18" spans="1:10" ht="14.25" thickTop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13.5">
      <c r="A19" s="113"/>
      <c r="B19" s="113"/>
      <c r="C19" s="113"/>
      <c r="D19" s="113"/>
      <c r="E19" s="113"/>
      <c r="F19" s="113"/>
      <c r="G19" s="113"/>
      <c r="H19" s="113"/>
      <c r="I19" s="113"/>
      <c r="J19" s="45"/>
    </row>
    <row r="20" ht="13.5">
      <c r="J20" s="54"/>
    </row>
    <row r="21" ht="13.5">
      <c r="J21" s="56"/>
    </row>
    <row r="22" ht="13.5">
      <c r="J22" s="46"/>
    </row>
    <row r="23" spans="1:10" ht="13.5">
      <c r="A23" s="53" t="s">
        <v>61</v>
      </c>
      <c r="B23" s="53"/>
      <c r="C23" s="53"/>
      <c r="D23" s="55" t="s">
        <v>107</v>
      </c>
      <c r="E23" s="54"/>
      <c r="F23" s="54"/>
      <c r="G23" s="54"/>
      <c r="H23" s="54"/>
      <c r="I23" s="54"/>
      <c r="J23" s="56"/>
    </row>
    <row r="24" spans="1:10" ht="13.5">
      <c r="A24" s="53"/>
      <c r="B24" s="53"/>
      <c r="C24" s="53"/>
      <c r="D24" s="21"/>
      <c r="E24" s="54"/>
      <c r="F24" s="54"/>
      <c r="G24" s="54"/>
      <c r="H24" s="54"/>
      <c r="I24" s="54"/>
      <c r="J24" s="46"/>
    </row>
    <row r="25" spans="1:12" ht="13.5">
      <c r="A25" s="53"/>
      <c r="B25" s="53">
        <v>6</v>
      </c>
      <c r="C25" s="53"/>
      <c r="D25" s="21" t="s">
        <v>100</v>
      </c>
      <c r="E25" s="54"/>
      <c r="F25" s="54"/>
      <c r="G25" s="54"/>
      <c r="H25" s="54"/>
      <c r="I25" s="56">
        <f>+Entrate!K142+Entrate!K143+Entrate!K144</f>
        <v>8186526.050000001</v>
      </c>
      <c r="J25" s="54"/>
      <c r="L25" s="18"/>
    </row>
    <row r="26" spans="1:12" ht="13.5">
      <c r="A26" s="53"/>
      <c r="B26" s="53">
        <v>7</v>
      </c>
      <c r="C26" s="53"/>
      <c r="D26" s="21" t="s">
        <v>101</v>
      </c>
      <c r="E26" s="54"/>
      <c r="F26" s="54"/>
      <c r="G26" s="54"/>
      <c r="H26" s="54"/>
      <c r="I26" s="57">
        <f>+Uscite!L208+Uscite!L209+Uscite!L210</f>
        <v>8363152.73</v>
      </c>
      <c r="J26" s="18"/>
      <c r="L26" s="18"/>
    </row>
    <row r="27" spans="1:10" ht="13.5">
      <c r="A27" s="53"/>
      <c r="B27" s="53"/>
      <c r="C27" s="53"/>
      <c r="D27" s="21"/>
      <c r="E27" s="54"/>
      <c r="F27" s="54"/>
      <c r="G27" s="54"/>
      <c r="H27" s="54"/>
      <c r="I27" s="56"/>
      <c r="J27" s="54"/>
    </row>
    <row r="28" spans="1:10" ht="14.25" thickBot="1">
      <c r="A28" s="53"/>
      <c r="B28" s="53">
        <v>8</v>
      </c>
      <c r="C28" s="53"/>
      <c r="D28" s="21" t="s">
        <v>111</v>
      </c>
      <c r="E28" s="54"/>
      <c r="F28" s="54"/>
      <c r="G28" s="54"/>
      <c r="H28" s="54"/>
      <c r="I28" s="59">
        <f>+I25-I26</f>
        <v>-176626.6799999997</v>
      </c>
      <c r="J28" s="54"/>
    </row>
    <row r="29" spans="1:10" ht="14.25" thickTop="1">
      <c r="A29" s="53"/>
      <c r="B29" s="53"/>
      <c r="C29" s="53"/>
      <c r="D29" s="21"/>
      <c r="E29" s="54"/>
      <c r="F29" s="54"/>
      <c r="G29" s="54"/>
      <c r="H29" s="54"/>
      <c r="I29" s="54"/>
      <c r="J29" s="54"/>
    </row>
    <row r="30" spans="1:10" ht="13.5">
      <c r="A30" s="53" t="s">
        <v>62</v>
      </c>
      <c r="B30" s="53"/>
      <c r="C30" s="53"/>
      <c r="D30" s="55" t="s">
        <v>106</v>
      </c>
      <c r="E30" s="54"/>
      <c r="F30" s="54"/>
      <c r="G30" s="54"/>
      <c r="H30" s="54"/>
      <c r="I30" s="18"/>
      <c r="J30" s="54"/>
    </row>
    <row r="31" spans="1:10" ht="13.5">
      <c r="A31" s="53"/>
      <c r="B31" s="53"/>
      <c r="C31" s="53"/>
      <c r="D31" s="21"/>
      <c r="E31" s="54"/>
      <c r="F31" s="54"/>
      <c r="G31" s="54"/>
      <c r="H31" s="54"/>
      <c r="I31" s="54"/>
      <c r="J31" s="54"/>
    </row>
    <row r="32" spans="1:10" ht="13.5">
      <c r="A32" s="53"/>
      <c r="B32" s="53"/>
      <c r="C32" s="53"/>
      <c r="D32" s="21" t="s">
        <v>63</v>
      </c>
      <c r="E32" s="54"/>
      <c r="F32" s="54"/>
      <c r="G32" s="54"/>
      <c r="H32" s="54"/>
      <c r="I32" s="54"/>
      <c r="J32" s="54"/>
    </row>
    <row r="33" spans="1:10" ht="13.5">
      <c r="A33" s="53"/>
      <c r="B33" s="53">
        <v>9</v>
      </c>
      <c r="C33" s="53"/>
      <c r="D33" s="21" t="s">
        <v>64</v>
      </c>
      <c r="E33" s="54"/>
      <c r="F33" s="54"/>
      <c r="G33" s="54"/>
      <c r="H33" s="54"/>
      <c r="I33" s="54"/>
      <c r="J33" s="54"/>
    </row>
    <row r="34" spans="1:10" ht="13.5">
      <c r="A34" s="53"/>
      <c r="B34" s="53"/>
      <c r="C34" s="53" t="s">
        <v>65</v>
      </c>
      <c r="D34" s="21" t="s">
        <v>66</v>
      </c>
      <c r="E34" s="56">
        <f>+Entrate!I142+Entrate!I144+Entrate!I143</f>
        <v>7349973.870000001</v>
      </c>
      <c r="F34" s="54"/>
      <c r="G34" s="54"/>
      <c r="H34" s="54"/>
      <c r="I34" s="54"/>
      <c r="J34" s="54"/>
    </row>
    <row r="35" spans="1:10" ht="13.5">
      <c r="A35" s="53"/>
      <c r="B35" s="53"/>
      <c r="C35" s="53" t="s">
        <v>67</v>
      </c>
      <c r="D35" s="21" t="s">
        <v>68</v>
      </c>
      <c r="E35" s="57">
        <f>+Entrate!I140</f>
        <v>186973.61</v>
      </c>
      <c r="F35" s="54"/>
      <c r="G35" s="54"/>
      <c r="H35" s="54"/>
      <c r="I35" s="54"/>
      <c r="J35" s="54"/>
    </row>
    <row r="36" spans="1:10" ht="13.5">
      <c r="A36" s="53"/>
      <c r="B36" s="53"/>
      <c r="C36" s="53"/>
      <c r="D36" s="21"/>
      <c r="E36" s="54"/>
      <c r="F36" s="54"/>
      <c r="G36" s="56">
        <f>SUM(E34:E35)</f>
        <v>7536947.480000001</v>
      </c>
      <c r="H36" s="54"/>
      <c r="I36" s="54"/>
      <c r="J36" s="54"/>
    </row>
    <row r="37" spans="1:10" ht="13.5">
      <c r="A37" s="53"/>
      <c r="B37" s="53">
        <v>10</v>
      </c>
      <c r="C37" s="53"/>
      <c r="D37" s="21" t="s">
        <v>69</v>
      </c>
      <c r="E37" s="54"/>
      <c r="F37" s="54"/>
      <c r="G37" s="54"/>
      <c r="H37" s="54"/>
      <c r="I37" s="54"/>
      <c r="J37" s="56"/>
    </row>
    <row r="38" spans="1:10" ht="13.5">
      <c r="A38" s="53"/>
      <c r="B38" s="53"/>
      <c r="C38" s="53" t="s">
        <v>70</v>
      </c>
      <c r="D38" s="21" t="s">
        <v>66</v>
      </c>
      <c r="E38" s="56">
        <f>+Uscite!J208+Uscite!J209+Uscite!J210</f>
        <v>7230409.130000001</v>
      </c>
      <c r="F38" s="56"/>
      <c r="G38" s="56"/>
      <c r="H38" s="54"/>
      <c r="I38" s="54"/>
      <c r="J38" s="46"/>
    </row>
    <row r="39" spans="1:10" ht="13.5">
      <c r="A39" s="53"/>
      <c r="B39" s="53"/>
      <c r="C39" s="53" t="s">
        <v>71</v>
      </c>
      <c r="D39" s="21" t="s">
        <v>68</v>
      </c>
      <c r="E39" s="57">
        <f>+Uscite!J206</f>
        <v>69098.26000000001</v>
      </c>
      <c r="F39" s="56"/>
      <c r="G39" s="56"/>
      <c r="H39" s="54"/>
      <c r="I39" s="54"/>
      <c r="J39" s="46"/>
    </row>
    <row r="40" spans="1:10" ht="13.5">
      <c r="A40" s="53"/>
      <c r="B40" s="53"/>
      <c r="C40" s="53"/>
      <c r="D40" s="21"/>
      <c r="E40" s="56"/>
      <c r="F40" s="56"/>
      <c r="G40" s="57">
        <f>SUM(E38:E39)</f>
        <v>7299507.390000001</v>
      </c>
      <c r="H40" s="54"/>
      <c r="I40" s="54"/>
      <c r="J40" s="46"/>
    </row>
    <row r="41" spans="1:10" ht="13.5">
      <c r="A41" s="53"/>
      <c r="B41" s="53">
        <v>11</v>
      </c>
      <c r="C41" s="53"/>
      <c r="D41" s="21" t="s">
        <v>72</v>
      </c>
      <c r="E41" s="54"/>
      <c r="F41" s="54"/>
      <c r="G41" s="54"/>
      <c r="H41" s="54"/>
      <c r="I41" s="56">
        <f>+G36-G40</f>
        <v>237440.09000000078</v>
      </c>
      <c r="J41" s="54"/>
    </row>
    <row r="42" spans="1:12" ht="13.5">
      <c r="A42" s="53"/>
      <c r="B42" s="53">
        <v>12</v>
      </c>
      <c r="C42" s="53"/>
      <c r="D42" s="21" t="s">
        <v>73</v>
      </c>
      <c r="E42" s="54"/>
      <c r="F42" s="54"/>
      <c r="G42" s="54"/>
      <c r="H42" s="54"/>
      <c r="I42" s="57">
        <f>+I17</f>
        <v>649541.9099999997</v>
      </c>
      <c r="J42" s="56"/>
      <c r="L42" s="18"/>
    </row>
    <row r="43" spans="1:10" ht="13.5">
      <c r="A43" s="53"/>
      <c r="B43" s="53"/>
      <c r="C43" s="53"/>
      <c r="D43" s="21"/>
      <c r="E43" s="54"/>
      <c r="F43" s="54"/>
      <c r="G43" s="54"/>
      <c r="H43" s="54"/>
      <c r="I43" s="46"/>
      <c r="J43" s="53"/>
    </row>
    <row r="44" spans="1:11" ht="14.25" thickBot="1">
      <c r="A44" s="53"/>
      <c r="B44" s="53">
        <v>13</v>
      </c>
      <c r="C44" s="53"/>
      <c r="D44" s="21" t="s">
        <v>74</v>
      </c>
      <c r="E44" s="54"/>
      <c r="F44" s="54"/>
      <c r="G44" s="54"/>
      <c r="H44" s="54"/>
      <c r="I44" s="59">
        <f>SUM(I41:I42)</f>
        <v>886982.0000000005</v>
      </c>
      <c r="J44" s="53"/>
      <c r="K44" s="18"/>
    </row>
    <row r="45" spans="1:10" ht="14.25" thickTop="1">
      <c r="A45" s="53"/>
      <c r="B45" s="103"/>
      <c r="C45" s="103"/>
      <c r="D45" s="103"/>
      <c r="E45" s="103"/>
      <c r="F45" s="103"/>
      <c r="G45" s="103"/>
      <c r="H45" s="103"/>
      <c r="I45" s="103"/>
      <c r="J45" s="54"/>
    </row>
    <row r="46" spans="5:10" ht="13.5">
      <c r="E46" s="54"/>
      <c r="F46" s="54"/>
      <c r="G46" s="54"/>
      <c r="H46" s="54"/>
      <c r="I46" s="54"/>
      <c r="J46" s="45"/>
    </row>
    <row r="47" spans="1:10" ht="13.5">
      <c r="A47" s="182"/>
      <c r="B47" s="182"/>
      <c r="C47" s="182"/>
      <c r="D47" s="182"/>
      <c r="E47" s="54"/>
      <c r="F47" s="181"/>
      <c r="G47" s="181"/>
      <c r="H47" s="181"/>
      <c r="I47" s="181"/>
      <c r="J47" s="45"/>
    </row>
    <row r="48" spans="1:9" ht="13.5">
      <c r="A48" s="182"/>
      <c r="B48" s="182"/>
      <c r="C48" s="182"/>
      <c r="D48" s="182"/>
      <c r="E48" s="54"/>
      <c r="F48" s="181"/>
      <c r="G48" s="181"/>
      <c r="H48" s="181"/>
      <c r="I48" s="181"/>
    </row>
    <row r="49" spans="1:10" ht="13.5">
      <c r="A49" s="53"/>
      <c r="B49" s="53"/>
      <c r="C49" s="53"/>
      <c r="D49" s="21"/>
      <c r="E49" s="54"/>
      <c r="F49" s="54"/>
      <c r="G49" s="54"/>
      <c r="H49" s="54"/>
      <c r="I49" s="54"/>
      <c r="J49" s="54"/>
    </row>
    <row r="50" spans="1:10" ht="13.5">
      <c r="A50" s="182"/>
      <c r="B50" s="182"/>
      <c r="C50" s="182"/>
      <c r="D50" s="182"/>
      <c r="E50" s="182"/>
      <c r="F50" s="182"/>
      <c r="G50" s="182"/>
      <c r="H50" s="182"/>
      <c r="I50" s="182"/>
      <c r="J50" s="182"/>
    </row>
    <row r="51" spans="1:10" ht="13.5">
      <c r="A51" s="182"/>
      <c r="B51" s="182"/>
      <c r="C51" s="182"/>
      <c r="D51" s="182"/>
      <c r="E51" s="182"/>
      <c r="F51" s="182"/>
      <c r="G51" s="182"/>
      <c r="H51" s="182"/>
      <c r="I51" s="182"/>
      <c r="J51" s="182"/>
    </row>
    <row r="52" spans="1:10" ht="13.5">
      <c r="A52" s="183"/>
      <c r="B52" s="183"/>
      <c r="C52" s="183"/>
      <c r="D52" s="183"/>
      <c r="E52" s="183"/>
      <c r="F52" s="183"/>
      <c r="G52" s="183"/>
      <c r="H52" s="183"/>
      <c r="I52" s="183"/>
      <c r="J52" s="183"/>
    </row>
    <row r="53" spans="1:10" ht="13.5">
      <c r="A53" s="53"/>
      <c r="B53" s="53"/>
      <c r="C53" s="53"/>
      <c r="D53" s="21"/>
      <c r="E53" s="54"/>
      <c r="F53" s="54"/>
      <c r="G53" s="54"/>
      <c r="H53" s="54"/>
      <c r="I53" s="54"/>
      <c r="J53" s="54"/>
    </row>
    <row r="54" spans="1:10" ht="13.5">
      <c r="A54" s="53"/>
      <c r="B54" s="53"/>
      <c r="C54" s="53"/>
      <c r="D54" s="21"/>
      <c r="E54" s="54"/>
      <c r="F54" s="54"/>
      <c r="G54" s="54"/>
      <c r="H54" s="54"/>
      <c r="I54" s="54"/>
      <c r="J54" s="54"/>
    </row>
    <row r="55" spans="1:10" ht="13.5">
      <c r="A55" s="53"/>
      <c r="B55" s="53"/>
      <c r="C55" s="53"/>
      <c r="D55" s="21"/>
      <c r="E55" s="54"/>
      <c r="F55" s="54"/>
      <c r="G55" s="54"/>
      <c r="H55" s="54"/>
      <c r="I55" s="54"/>
      <c r="J55" s="54"/>
    </row>
    <row r="56" spans="1:10" ht="13.5">
      <c r="A56" s="53"/>
      <c r="B56" s="53"/>
      <c r="C56" s="53"/>
      <c r="D56" s="21"/>
      <c r="E56" s="54"/>
      <c r="F56" s="54"/>
      <c r="G56" s="54"/>
      <c r="H56" s="54"/>
      <c r="I56" s="54"/>
      <c r="J56" s="54"/>
    </row>
    <row r="57" spans="1:10" ht="13.5">
      <c r="A57" s="53"/>
      <c r="B57" s="53"/>
      <c r="C57" s="53"/>
      <c r="D57" s="21"/>
      <c r="E57" s="54"/>
      <c r="F57" s="54"/>
      <c r="G57" s="54"/>
      <c r="H57" s="54"/>
      <c r="I57" s="54"/>
      <c r="J57" s="54"/>
    </row>
    <row r="58" spans="1:10" ht="13.5">
      <c r="A58" s="53"/>
      <c r="B58" s="53"/>
      <c r="C58" s="53"/>
      <c r="D58" s="21"/>
      <c r="E58" s="54"/>
      <c r="F58" s="54"/>
      <c r="G58" s="54"/>
      <c r="H58" s="54"/>
      <c r="I58" s="54"/>
      <c r="J58" s="54"/>
    </row>
    <row r="59" spans="1:10" ht="13.5">
      <c r="A59" s="53"/>
      <c r="B59" s="53"/>
      <c r="C59" s="53"/>
      <c r="D59" s="21"/>
      <c r="E59" s="54"/>
      <c r="F59" s="54"/>
      <c r="G59" s="54"/>
      <c r="H59" s="54"/>
      <c r="I59" s="54"/>
      <c r="J59" s="54"/>
    </row>
    <row r="60" spans="1:10" ht="13.5">
      <c r="A60" s="53"/>
      <c r="B60" s="53"/>
      <c r="C60" s="53"/>
      <c r="D60" s="21"/>
      <c r="E60" s="54"/>
      <c r="F60" s="54"/>
      <c r="G60" s="54"/>
      <c r="H60" s="54"/>
      <c r="I60" s="54"/>
      <c r="J60" s="54"/>
    </row>
  </sheetData>
  <sheetProtection/>
  <mergeCells count="8">
    <mergeCell ref="A1:J1"/>
    <mergeCell ref="F47:I47"/>
    <mergeCell ref="A47:D47"/>
    <mergeCell ref="A50:J50"/>
    <mergeCell ref="A51:J51"/>
    <mergeCell ref="A52:J52"/>
    <mergeCell ref="A48:D48"/>
    <mergeCell ref="F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22">
      <selection activeCell="G60" sqref="G60"/>
    </sheetView>
  </sheetViews>
  <sheetFormatPr defaultColWidth="9.140625" defaultRowHeight="12.75"/>
  <cols>
    <col min="1" max="1" width="3.00390625" style="3" customWidth="1"/>
    <col min="2" max="2" width="2.7109375" style="3" customWidth="1"/>
    <col min="3" max="3" width="4.8515625" style="3" customWidth="1"/>
    <col min="4" max="4" width="30.57421875" style="1" customWidth="1"/>
    <col min="5" max="5" width="21.140625" style="1" customWidth="1"/>
    <col min="6" max="7" width="11.28125" style="2" customWidth="1"/>
    <col min="8" max="8" width="11.140625" style="2" customWidth="1"/>
    <col min="9" max="9" width="24.28125" style="1" customWidth="1"/>
    <col min="10" max="10" width="13.140625" style="2" customWidth="1"/>
    <col min="11" max="11" width="12.421875" style="2" customWidth="1"/>
    <col min="12" max="12" width="12.57421875" style="2" customWidth="1"/>
    <col min="13" max="13" width="9.140625" style="1" customWidth="1"/>
    <col min="14" max="14" width="10.57421875" style="1" customWidth="1"/>
    <col min="15" max="16384" width="9.140625" style="1" customWidth="1"/>
  </cols>
  <sheetData>
    <row r="1" spans="1:8" ht="15">
      <c r="A1" s="187" t="s">
        <v>264</v>
      </c>
      <c r="B1" s="188"/>
      <c r="C1" s="188"/>
      <c r="D1" s="188"/>
      <c r="E1" s="188"/>
      <c r="F1" s="188"/>
      <c r="G1" s="188"/>
      <c r="H1" s="189"/>
    </row>
    <row r="2" spans="1:8" ht="13.5">
      <c r="A2" s="40" t="s">
        <v>3</v>
      </c>
      <c r="B2" s="40" t="s">
        <v>85</v>
      </c>
      <c r="C2" s="40" t="s">
        <v>97</v>
      </c>
      <c r="D2" s="40" t="s">
        <v>87</v>
      </c>
      <c r="E2" s="40" t="s">
        <v>88</v>
      </c>
      <c r="F2" s="41" t="s">
        <v>82</v>
      </c>
      <c r="G2" s="41" t="s">
        <v>83</v>
      </c>
      <c r="H2" s="41" t="s">
        <v>84</v>
      </c>
    </row>
    <row r="3" spans="1:8" ht="13.5">
      <c r="A3" s="127">
        <v>1</v>
      </c>
      <c r="B3" s="127">
        <v>2</v>
      </c>
      <c r="C3" s="127">
        <v>2015</v>
      </c>
      <c r="D3" s="124" t="s">
        <v>113</v>
      </c>
      <c r="E3" s="125" t="s">
        <v>192</v>
      </c>
      <c r="F3" s="126"/>
      <c r="G3" s="126">
        <v>2530</v>
      </c>
      <c r="H3" s="126"/>
    </row>
    <row r="4" spans="1:8" ht="13.5">
      <c r="A4" s="13">
        <v>1</v>
      </c>
      <c r="B4" s="13">
        <v>2</v>
      </c>
      <c r="C4" s="13">
        <v>2012</v>
      </c>
      <c r="D4" s="124" t="s">
        <v>189</v>
      </c>
      <c r="E4" s="125" t="s">
        <v>270</v>
      </c>
      <c r="F4" s="137">
        <v>6486.48</v>
      </c>
      <c r="G4" s="137"/>
      <c r="H4" s="138"/>
    </row>
    <row r="5" spans="1:8" ht="13.5">
      <c r="A5" s="13"/>
      <c r="B5" s="13"/>
      <c r="C5" s="13">
        <v>2013</v>
      </c>
      <c r="D5" s="127"/>
      <c r="E5" s="125" t="s">
        <v>214</v>
      </c>
      <c r="F5" s="137">
        <v>2208.84</v>
      </c>
      <c r="G5" s="137"/>
      <c r="H5" s="138"/>
    </row>
    <row r="6" spans="1:9" ht="13.5">
      <c r="A6" s="13"/>
      <c r="B6" s="13"/>
      <c r="C6" s="13">
        <v>2013</v>
      </c>
      <c r="D6" s="127"/>
      <c r="E6" s="125" t="s">
        <v>270</v>
      </c>
      <c r="F6" s="137">
        <v>5945.94</v>
      </c>
      <c r="G6" s="137"/>
      <c r="H6" s="138"/>
      <c r="I6" s="100"/>
    </row>
    <row r="7" spans="1:9" ht="13.5">
      <c r="A7" s="13"/>
      <c r="B7" s="13"/>
      <c r="C7" s="13">
        <v>2014</v>
      </c>
      <c r="D7" s="124"/>
      <c r="E7" s="125" t="s">
        <v>214</v>
      </c>
      <c r="F7" s="137">
        <v>8835.36</v>
      </c>
      <c r="G7" s="137"/>
      <c r="H7" s="138"/>
      <c r="I7" s="100"/>
    </row>
    <row r="8" spans="1:10" ht="13.5">
      <c r="A8" s="13"/>
      <c r="B8" s="13"/>
      <c r="C8" s="13">
        <v>2014</v>
      </c>
      <c r="D8" s="124"/>
      <c r="E8" s="125" t="s">
        <v>207</v>
      </c>
      <c r="F8" s="137">
        <v>1398.24</v>
      </c>
      <c r="G8" s="137"/>
      <c r="H8" s="138"/>
      <c r="J8" s="2" t="s">
        <v>89</v>
      </c>
    </row>
    <row r="9" spans="1:9" ht="13.5">
      <c r="A9" s="13"/>
      <c r="B9" s="13"/>
      <c r="C9" s="13">
        <v>2015</v>
      </c>
      <c r="D9" s="124"/>
      <c r="E9" s="125" t="s">
        <v>218</v>
      </c>
      <c r="F9" s="137">
        <v>1634.72</v>
      </c>
      <c r="G9" s="137"/>
      <c r="H9" s="138"/>
      <c r="I9" s="2"/>
    </row>
    <row r="10" spans="1:9" ht="13.5">
      <c r="A10" s="13"/>
      <c r="B10" s="13"/>
      <c r="C10" s="13">
        <v>2015</v>
      </c>
      <c r="D10" s="124"/>
      <c r="E10" s="125" t="s">
        <v>271</v>
      </c>
      <c r="F10" s="137">
        <v>493</v>
      </c>
      <c r="G10" s="137"/>
      <c r="H10" s="138"/>
      <c r="I10" s="2"/>
    </row>
    <row r="11" spans="1:9" ht="13.5">
      <c r="A11" s="13"/>
      <c r="B11" s="13"/>
      <c r="C11" s="13">
        <v>2015</v>
      </c>
      <c r="D11" s="124"/>
      <c r="E11" s="125" t="s">
        <v>207</v>
      </c>
      <c r="F11" s="137">
        <v>931.11</v>
      </c>
      <c r="G11" s="137"/>
      <c r="H11" s="138"/>
      <c r="I11" s="2" t="s">
        <v>89</v>
      </c>
    </row>
    <row r="12" spans="1:9" ht="13.5">
      <c r="A12" s="13"/>
      <c r="B12" s="13"/>
      <c r="C12" s="13">
        <v>2015</v>
      </c>
      <c r="D12" s="124"/>
      <c r="E12" s="125" t="s">
        <v>272</v>
      </c>
      <c r="F12" s="137">
        <v>2202</v>
      </c>
      <c r="G12" s="137"/>
      <c r="H12" s="138"/>
      <c r="I12" s="2"/>
    </row>
    <row r="13" spans="1:9" ht="13.5">
      <c r="A13" s="13"/>
      <c r="B13" s="13"/>
      <c r="C13" s="13">
        <v>2015</v>
      </c>
      <c r="D13" s="124"/>
      <c r="E13" s="125" t="s">
        <v>220</v>
      </c>
      <c r="F13" s="137">
        <v>675.74</v>
      </c>
      <c r="G13" s="137"/>
      <c r="H13" s="138"/>
      <c r="I13" s="2"/>
    </row>
    <row r="14" spans="1:9" ht="13.5">
      <c r="A14" s="13"/>
      <c r="B14" s="13"/>
      <c r="C14" s="13">
        <v>2015</v>
      </c>
      <c r="D14" s="127"/>
      <c r="E14" s="125" t="s">
        <v>214</v>
      </c>
      <c r="F14" s="139">
        <v>8861.88</v>
      </c>
      <c r="G14" s="137"/>
      <c r="H14" s="138"/>
      <c r="I14" s="2"/>
    </row>
    <row r="15" spans="1:9" ht="13.5">
      <c r="A15" s="13"/>
      <c r="B15" s="13"/>
      <c r="C15" s="13"/>
      <c r="D15" s="20"/>
      <c r="E15" s="6"/>
      <c r="F15" s="138"/>
      <c r="G15" s="138">
        <f>+SUM(F4:F14)</f>
        <v>39673.310000000005</v>
      </c>
      <c r="H15" s="138"/>
      <c r="I15" s="2"/>
    </row>
    <row r="16" spans="1:9" ht="13.5">
      <c r="A16" s="13">
        <v>1</v>
      </c>
      <c r="B16" s="13">
        <v>5</v>
      </c>
      <c r="C16" s="13">
        <v>2012</v>
      </c>
      <c r="D16" s="20" t="s">
        <v>116</v>
      </c>
      <c r="E16" s="6" t="s">
        <v>190</v>
      </c>
      <c r="F16" s="137">
        <v>150580</v>
      </c>
      <c r="G16" s="142"/>
      <c r="H16" s="138"/>
      <c r="I16" s="2"/>
    </row>
    <row r="17" spans="1:9" ht="13.5">
      <c r="A17" s="13"/>
      <c r="B17" s="13"/>
      <c r="C17" s="13">
        <v>2015</v>
      </c>
      <c r="D17" s="20"/>
      <c r="E17" s="20" t="s">
        <v>190</v>
      </c>
      <c r="F17" s="139">
        <v>437127.96</v>
      </c>
      <c r="G17" s="138"/>
      <c r="H17" s="138"/>
      <c r="I17" s="2"/>
    </row>
    <row r="18" spans="1:9" ht="13.5">
      <c r="A18" s="13"/>
      <c r="B18" s="13"/>
      <c r="C18" s="13"/>
      <c r="D18" s="20"/>
      <c r="E18" s="20"/>
      <c r="F18" s="143"/>
      <c r="G18" s="140">
        <f>+SUM(F16:F17)</f>
        <v>587707.96</v>
      </c>
      <c r="H18" s="138"/>
      <c r="I18" s="2"/>
    </row>
    <row r="19" spans="1:9" ht="13.5">
      <c r="A19" s="13"/>
      <c r="B19" s="13"/>
      <c r="C19" s="13"/>
      <c r="D19" s="20"/>
      <c r="E19" s="20"/>
      <c r="F19" s="138"/>
      <c r="G19" s="138"/>
      <c r="H19" s="138">
        <f>+G18+G15+G3</f>
        <v>629911.27</v>
      </c>
      <c r="I19" s="2"/>
    </row>
    <row r="20" spans="1:9" ht="13.5">
      <c r="A20" s="13">
        <v>8</v>
      </c>
      <c r="B20" s="13">
        <v>1</v>
      </c>
      <c r="C20" s="13">
        <v>2015</v>
      </c>
      <c r="D20" s="20" t="s">
        <v>132</v>
      </c>
      <c r="E20" s="20" t="s">
        <v>233</v>
      </c>
      <c r="F20" s="138"/>
      <c r="G20" s="138"/>
      <c r="H20" s="138">
        <v>6809977.2</v>
      </c>
      <c r="I20" s="2"/>
    </row>
    <row r="21" spans="1:9" ht="13.5">
      <c r="A21" s="13">
        <v>10</v>
      </c>
      <c r="B21" s="13">
        <v>1</v>
      </c>
      <c r="C21" s="13">
        <v>2015</v>
      </c>
      <c r="D21" s="20" t="s">
        <v>234</v>
      </c>
      <c r="E21" s="20" t="s">
        <v>235</v>
      </c>
      <c r="F21" s="141"/>
      <c r="G21" s="138"/>
      <c r="H21" s="138">
        <v>80848.98</v>
      </c>
      <c r="I21" s="2"/>
    </row>
    <row r="22" spans="1:9" ht="13.5">
      <c r="A22" s="13">
        <v>11</v>
      </c>
      <c r="B22" s="13">
        <v>1</v>
      </c>
      <c r="C22" s="13">
        <v>2013</v>
      </c>
      <c r="D22" s="20" t="s">
        <v>139</v>
      </c>
      <c r="E22" s="20" t="s">
        <v>214</v>
      </c>
      <c r="F22" s="141">
        <v>285</v>
      </c>
      <c r="G22" s="138"/>
      <c r="H22" s="138"/>
      <c r="I22" s="2"/>
    </row>
    <row r="23" spans="1:14" ht="13.5">
      <c r="A23" s="13"/>
      <c r="B23" s="13"/>
      <c r="C23" s="13">
        <v>2013</v>
      </c>
      <c r="D23" s="20"/>
      <c r="E23" s="20" t="s">
        <v>270</v>
      </c>
      <c r="F23" s="141">
        <v>990</v>
      </c>
      <c r="G23" s="138"/>
      <c r="H23" s="138"/>
      <c r="I23" s="2"/>
      <c r="N23" s="2"/>
    </row>
    <row r="24" spans="1:14" ht="13.5">
      <c r="A24" s="13"/>
      <c r="B24" s="13"/>
      <c r="C24" s="13">
        <v>2014</v>
      </c>
      <c r="D24" s="20"/>
      <c r="E24" s="124" t="s">
        <v>105</v>
      </c>
      <c r="F24" s="141">
        <v>5843.75</v>
      </c>
      <c r="G24" s="138"/>
      <c r="H24" s="138"/>
      <c r="I24" s="2"/>
      <c r="N24" s="2"/>
    </row>
    <row r="25" spans="1:14" ht="13.5">
      <c r="A25" s="13"/>
      <c r="B25" s="13"/>
      <c r="C25" s="13">
        <v>2015</v>
      </c>
      <c r="D25" s="20"/>
      <c r="E25" s="124" t="s">
        <v>218</v>
      </c>
      <c r="F25" s="141">
        <v>315</v>
      </c>
      <c r="G25" s="138"/>
      <c r="H25" s="138"/>
      <c r="I25" s="2"/>
      <c r="N25" s="2"/>
    </row>
    <row r="26" spans="1:14" ht="13.5">
      <c r="A26" s="13"/>
      <c r="B26" s="13"/>
      <c r="C26" s="13">
        <v>2015</v>
      </c>
      <c r="D26" s="20"/>
      <c r="E26" s="124" t="s">
        <v>271</v>
      </c>
      <c r="F26" s="141">
        <v>65</v>
      </c>
      <c r="G26" s="138"/>
      <c r="H26" s="138"/>
      <c r="I26" s="2"/>
      <c r="N26" s="2"/>
    </row>
    <row r="27" spans="1:14" ht="13.5">
      <c r="A27" s="13"/>
      <c r="B27" s="13"/>
      <c r="C27" s="13">
        <v>2015</v>
      </c>
      <c r="D27" s="20"/>
      <c r="E27" s="124" t="s">
        <v>207</v>
      </c>
      <c r="F27" s="141">
        <v>200</v>
      </c>
      <c r="G27" s="138"/>
      <c r="H27" s="138"/>
      <c r="I27" s="2"/>
      <c r="N27" s="2"/>
    </row>
    <row r="28" spans="1:14" ht="13.5">
      <c r="A28" s="13"/>
      <c r="B28" s="13"/>
      <c r="C28" s="13">
        <v>2015</v>
      </c>
      <c r="D28" s="20"/>
      <c r="E28" s="124" t="s">
        <v>272</v>
      </c>
      <c r="F28" s="141">
        <v>290</v>
      </c>
      <c r="G28" s="138"/>
      <c r="H28" s="138"/>
      <c r="I28" s="2"/>
      <c r="N28" s="2"/>
    </row>
    <row r="29" spans="1:14" ht="13.5">
      <c r="A29" s="13"/>
      <c r="B29" s="13"/>
      <c r="C29" s="13">
        <v>2015</v>
      </c>
      <c r="D29" s="20"/>
      <c r="E29" s="124" t="s">
        <v>220</v>
      </c>
      <c r="F29" s="141">
        <v>116</v>
      </c>
      <c r="G29" s="138"/>
      <c r="H29" s="138"/>
      <c r="N29" s="2"/>
    </row>
    <row r="30" spans="1:14" ht="13.5">
      <c r="A30" s="13"/>
      <c r="B30" s="13"/>
      <c r="C30" s="13">
        <v>2015</v>
      </c>
      <c r="D30" s="20"/>
      <c r="E30" s="124" t="s">
        <v>214</v>
      </c>
      <c r="F30" s="141">
        <v>1380</v>
      </c>
      <c r="G30" s="138"/>
      <c r="H30" s="138"/>
      <c r="N30" s="2"/>
    </row>
    <row r="31" spans="1:14" ht="13.5">
      <c r="A31" s="13"/>
      <c r="B31" s="13"/>
      <c r="C31" s="13">
        <v>2015</v>
      </c>
      <c r="D31" s="20"/>
      <c r="E31" s="20" t="s">
        <v>105</v>
      </c>
      <c r="F31" s="140">
        <v>311.11</v>
      </c>
      <c r="G31" s="138"/>
      <c r="H31" s="138"/>
      <c r="N31" s="2"/>
    </row>
    <row r="32" spans="1:14" ht="13.5">
      <c r="A32" s="13"/>
      <c r="B32" s="13"/>
      <c r="C32" s="13"/>
      <c r="D32" s="20"/>
      <c r="E32" s="20"/>
      <c r="F32" s="138"/>
      <c r="G32" s="138"/>
      <c r="H32" s="138">
        <f>+SUM(F22:F31)</f>
        <v>9795.86</v>
      </c>
      <c r="N32" s="2"/>
    </row>
    <row r="33" spans="1:14" ht="13.5">
      <c r="A33" s="13">
        <v>12</v>
      </c>
      <c r="B33" s="13">
        <v>1</v>
      </c>
      <c r="C33" s="13">
        <v>1994</v>
      </c>
      <c r="D33" s="20" t="s">
        <v>191</v>
      </c>
      <c r="E33" s="20" t="s">
        <v>104</v>
      </c>
      <c r="F33" s="141">
        <v>1291.14</v>
      </c>
      <c r="G33" s="138"/>
      <c r="H33" s="138"/>
      <c r="N33" s="2"/>
    </row>
    <row r="34" spans="1:14" ht="13.5">
      <c r="A34" s="13"/>
      <c r="B34" s="13"/>
      <c r="C34" s="13">
        <v>2005</v>
      </c>
      <c r="D34" s="20"/>
      <c r="E34" s="20" t="s">
        <v>104</v>
      </c>
      <c r="F34" s="140">
        <v>1208.86</v>
      </c>
      <c r="G34" s="138"/>
      <c r="H34" s="138"/>
      <c r="I34" s="100"/>
      <c r="N34" s="2"/>
    </row>
    <row r="35" spans="1:14" ht="13.5">
      <c r="A35" s="13"/>
      <c r="B35" s="13"/>
      <c r="C35" s="13"/>
      <c r="D35" s="20"/>
      <c r="E35" s="20"/>
      <c r="F35" s="141"/>
      <c r="G35" s="138">
        <f>+F34+F33</f>
        <v>2500</v>
      </c>
      <c r="H35" s="138"/>
      <c r="I35" s="100"/>
      <c r="N35" s="2"/>
    </row>
    <row r="36" spans="1:14" ht="13.5">
      <c r="A36" s="13"/>
      <c r="B36" s="13">
        <v>2</v>
      </c>
      <c r="C36" s="13">
        <v>2013</v>
      </c>
      <c r="D36" s="20" t="s">
        <v>142</v>
      </c>
      <c r="E36" s="20" t="s">
        <v>193</v>
      </c>
      <c r="F36" s="141"/>
      <c r="G36" s="138">
        <v>1900</v>
      </c>
      <c r="H36" s="138"/>
      <c r="I36" s="100"/>
      <c r="N36" s="2"/>
    </row>
    <row r="37" spans="1:14" ht="13.5">
      <c r="A37" s="13"/>
      <c r="B37" s="13">
        <v>3</v>
      </c>
      <c r="C37" s="13">
        <v>2015</v>
      </c>
      <c r="D37" s="20" t="s">
        <v>236</v>
      </c>
      <c r="E37" s="124" t="s">
        <v>207</v>
      </c>
      <c r="F37" s="141">
        <v>56</v>
      </c>
      <c r="G37" s="138"/>
      <c r="H37" s="138"/>
      <c r="N37" s="2"/>
    </row>
    <row r="38" spans="1:14" ht="13.5">
      <c r="A38" s="13"/>
      <c r="B38" s="13"/>
      <c r="C38" s="13"/>
      <c r="D38" s="20"/>
      <c r="E38" s="20" t="s">
        <v>232</v>
      </c>
      <c r="F38" s="140">
        <v>132</v>
      </c>
      <c r="G38" s="138"/>
      <c r="H38" s="138"/>
      <c r="N38" s="2"/>
    </row>
    <row r="39" spans="1:14" ht="13.5">
      <c r="A39" s="13"/>
      <c r="B39" s="13"/>
      <c r="C39" s="13"/>
      <c r="D39" s="20"/>
      <c r="E39" s="20"/>
      <c r="F39" s="141"/>
      <c r="G39" s="138">
        <f>+F37+F38</f>
        <v>188</v>
      </c>
      <c r="H39" s="138"/>
      <c r="N39" s="2"/>
    </row>
    <row r="40" spans="1:14" ht="13.5">
      <c r="A40" s="13">
        <v>12</v>
      </c>
      <c r="B40" s="13">
        <v>4</v>
      </c>
      <c r="C40" s="13">
        <v>2015</v>
      </c>
      <c r="D40" s="20" t="s">
        <v>231</v>
      </c>
      <c r="E40" s="20" t="s">
        <v>237</v>
      </c>
      <c r="F40" s="141">
        <v>44</v>
      </c>
      <c r="G40" s="138"/>
      <c r="H40" s="138"/>
      <c r="N40" s="2"/>
    </row>
    <row r="41" spans="1:14" ht="13.5">
      <c r="A41" s="13"/>
      <c r="B41" s="13"/>
      <c r="C41" s="13"/>
      <c r="D41" s="20"/>
      <c r="E41" s="20" t="s">
        <v>273</v>
      </c>
      <c r="F41" s="141">
        <v>52</v>
      </c>
      <c r="G41" s="138"/>
      <c r="H41" s="138"/>
      <c r="N41" s="2"/>
    </row>
    <row r="42" spans="1:14" ht="13.5">
      <c r="A42" s="13"/>
      <c r="B42" s="13"/>
      <c r="C42" s="13"/>
      <c r="D42" s="20"/>
      <c r="E42" s="20" t="s">
        <v>238</v>
      </c>
      <c r="F42" s="141">
        <v>62.7</v>
      </c>
      <c r="G42" s="138"/>
      <c r="H42" s="138"/>
      <c r="N42" s="2"/>
    </row>
    <row r="43" spans="1:8" ht="13.5">
      <c r="A43" s="13"/>
      <c r="B43" s="13"/>
      <c r="C43" s="13"/>
      <c r="D43" s="20"/>
      <c r="E43" s="20" t="s">
        <v>274</v>
      </c>
      <c r="F43" s="141">
        <v>78.88</v>
      </c>
      <c r="G43" s="138"/>
      <c r="H43" s="138"/>
    </row>
    <row r="44" spans="1:8" ht="13.5">
      <c r="A44" s="13"/>
      <c r="B44" s="13"/>
      <c r="C44" s="13"/>
      <c r="D44" s="20"/>
      <c r="E44" s="20" t="s">
        <v>239</v>
      </c>
      <c r="F44" s="141">
        <v>76.85</v>
      </c>
      <c r="G44" s="138"/>
      <c r="H44" s="138"/>
    </row>
    <row r="45" spans="1:9" ht="15" customHeight="1">
      <c r="A45" s="13"/>
      <c r="B45" s="13"/>
      <c r="C45" s="13"/>
      <c r="D45" s="20"/>
      <c r="E45" s="20" t="s">
        <v>105</v>
      </c>
      <c r="F45" s="140">
        <v>1511.74</v>
      </c>
      <c r="G45" s="138"/>
      <c r="H45" s="138"/>
      <c r="I45" s="102"/>
    </row>
    <row r="46" spans="1:8" ht="15" customHeight="1">
      <c r="A46" s="13"/>
      <c r="B46" s="13"/>
      <c r="C46" s="13"/>
      <c r="D46" s="20"/>
      <c r="E46" s="20"/>
      <c r="F46" s="141"/>
      <c r="G46" s="140">
        <f>+SUM(F40:F45)</f>
        <v>1826.17</v>
      </c>
      <c r="H46" s="138"/>
    </row>
    <row r="47" spans="1:8" ht="15" customHeight="1">
      <c r="A47" s="13"/>
      <c r="B47" s="13"/>
      <c r="C47" s="13"/>
      <c r="D47" s="20"/>
      <c r="E47" s="20"/>
      <c r="F47" s="141"/>
      <c r="G47" s="138"/>
      <c r="H47" s="140">
        <f>+G46+G39+G36+G35</f>
        <v>6414.17</v>
      </c>
    </row>
    <row r="48" spans="1:8" ht="15" customHeight="1">
      <c r="A48" s="184" t="s">
        <v>98</v>
      </c>
      <c r="B48" s="185"/>
      <c r="C48" s="185"/>
      <c r="D48" s="185"/>
      <c r="E48" s="185"/>
      <c r="F48" s="185"/>
      <c r="G48" s="186"/>
      <c r="H48" s="37">
        <f>+SUM(H8:H47)</f>
        <v>7536947.480000001</v>
      </c>
    </row>
    <row r="49" spans="9:12" ht="13.5">
      <c r="I49" s="24"/>
      <c r="J49" s="25"/>
      <c r="K49" s="25"/>
      <c r="L49" s="25"/>
    </row>
    <row r="50" spans="9:12" ht="13.5">
      <c r="I50" s="24"/>
      <c r="J50" s="25"/>
      <c r="K50" s="25"/>
      <c r="L50" s="25"/>
    </row>
    <row r="51" spans="8:12" ht="13.5">
      <c r="H51" s="1"/>
      <c r="J51" s="25"/>
      <c r="K51" s="25"/>
      <c r="L51" s="25"/>
    </row>
    <row r="52" spans="9:12" ht="13.5">
      <c r="I52" s="24"/>
      <c r="J52" s="25"/>
      <c r="K52" s="25"/>
      <c r="L52" s="25"/>
    </row>
    <row r="53" spans="9:12" ht="13.5">
      <c r="I53" s="24"/>
      <c r="J53" s="25"/>
      <c r="K53" s="25"/>
      <c r="L53" s="25"/>
    </row>
    <row r="54" spans="9:12" ht="13.5">
      <c r="I54" s="24"/>
      <c r="J54" s="25"/>
      <c r="K54" s="25"/>
      <c r="L54" s="25"/>
    </row>
    <row r="55" spans="9:12" ht="13.5">
      <c r="I55" s="24"/>
      <c r="J55" s="25"/>
      <c r="K55" s="25"/>
      <c r="L55" s="25"/>
    </row>
    <row r="56" spans="9:12" ht="13.5">
      <c r="I56" s="24"/>
      <c r="J56" s="25"/>
      <c r="K56" s="25"/>
      <c r="L56" s="25"/>
    </row>
    <row r="57" spans="9:12" ht="13.5">
      <c r="I57" s="24"/>
      <c r="J57" s="25"/>
      <c r="K57" s="25"/>
      <c r="L57" s="25"/>
    </row>
    <row r="58" spans="9:12" ht="13.5">
      <c r="I58" s="24"/>
      <c r="J58" s="25"/>
      <c r="K58" s="25"/>
      <c r="L58" s="25"/>
    </row>
    <row r="59" spans="9:12" ht="13.5">
      <c r="I59" s="24"/>
      <c r="J59" s="25"/>
      <c r="K59" s="25"/>
      <c r="L59" s="25"/>
    </row>
    <row r="60" spans="9:12" ht="13.5">
      <c r="I60" s="24"/>
      <c r="J60" s="25"/>
      <c r="K60" s="25"/>
      <c r="L60" s="25"/>
    </row>
    <row r="61" spans="9:12" ht="13.5">
      <c r="I61" s="24"/>
      <c r="J61" s="25"/>
      <c r="K61" s="25"/>
      <c r="L61" s="25"/>
    </row>
    <row r="62" spans="9:12" ht="13.5">
      <c r="I62" s="24"/>
      <c r="J62" s="25"/>
      <c r="K62" s="25"/>
      <c r="L62" s="25"/>
    </row>
    <row r="63" spans="9:12" ht="13.5">
      <c r="I63" s="24"/>
      <c r="J63" s="25"/>
      <c r="K63" s="25"/>
      <c r="L63" s="25"/>
    </row>
    <row r="64" spans="9:12" ht="13.5">
      <c r="I64" s="24"/>
      <c r="J64" s="25"/>
      <c r="K64" s="25"/>
      <c r="L64" s="25"/>
    </row>
    <row r="65" spans="9:12" ht="13.5">
      <c r="I65" s="24"/>
      <c r="J65" s="25"/>
      <c r="K65" s="25"/>
      <c r="L65" s="25"/>
    </row>
    <row r="66" spans="9:12" ht="13.5">
      <c r="I66" s="24"/>
      <c r="J66" s="25"/>
      <c r="K66" s="25"/>
      <c r="L66" s="25"/>
    </row>
    <row r="67" spans="9:12" ht="13.5">
      <c r="I67" s="24"/>
      <c r="J67" s="25"/>
      <c r="K67" s="25"/>
      <c r="L67" s="25"/>
    </row>
    <row r="68" spans="9:12" ht="13.5">
      <c r="I68" s="24"/>
      <c r="J68" s="25"/>
      <c r="K68" s="25"/>
      <c r="L68" s="25"/>
    </row>
    <row r="69" spans="9:12" ht="13.5">
      <c r="I69" s="24"/>
      <c r="J69" s="25"/>
      <c r="K69" s="25"/>
      <c r="L69" s="25"/>
    </row>
    <row r="70" spans="9:12" ht="13.5">
      <c r="I70" s="24"/>
      <c r="J70" s="25"/>
      <c r="K70" s="25"/>
      <c r="L70" s="25"/>
    </row>
    <row r="71" spans="9:12" ht="13.5">
      <c r="I71" s="24"/>
      <c r="J71" s="25"/>
      <c r="K71" s="25"/>
      <c r="L71" s="25"/>
    </row>
    <row r="72" spans="9:12" ht="13.5">
      <c r="I72" s="24"/>
      <c r="J72" s="25"/>
      <c r="K72" s="25"/>
      <c r="L72" s="25"/>
    </row>
    <row r="73" spans="9:12" ht="13.5">
      <c r="I73" s="24"/>
      <c r="J73" s="25"/>
      <c r="K73" s="25"/>
      <c r="L73" s="25"/>
    </row>
    <row r="74" spans="9:12" ht="13.5">
      <c r="I74" s="24"/>
      <c r="J74" s="25"/>
      <c r="K74" s="25"/>
      <c r="L74" s="25"/>
    </row>
    <row r="75" spans="9:12" ht="13.5">
      <c r="I75" s="24"/>
      <c r="J75" s="25"/>
      <c r="K75" s="25"/>
      <c r="L75" s="25"/>
    </row>
    <row r="76" spans="9:12" ht="13.5">
      <c r="I76" s="24"/>
      <c r="J76" s="25"/>
      <c r="K76" s="25"/>
      <c r="L76" s="25"/>
    </row>
    <row r="77" spans="9:12" ht="13.5">
      <c r="I77" s="24"/>
      <c r="J77" s="25"/>
      <c r="K77" s="25"/>
      <c r="L77" s="25"/>
    </row>
    <row r="78" spans="9:12" ht="13.5">
      <c r="I78" s="24"/>
      <c r="J78" s="25"/>
      <c r="K78" s="25"/>
      <c r="L78" s="25"/>
    </row>
    <row r="79" spans="9:12" ht="13.5">
      <c r="I79" s="24"/>
      <c r="J79" s="25"/>
      <c r="K79" s="25"/>
      <c r="L79" s="25"/>
    </row>
    <row r="80" spans="9:12" ht="13.5">
      <c r="I80" s="24"/>
      <c r="J80" s="25"/>
      <c r="K80" s="25"/>
      <c r="L80" s="25"/>
    </row>
    <row r="81" spans="9:12" ht="13.5">
      <c r="I81" s="24"/>
      <c r="J81" s="25"/>
      <c r="K81" s="25"/>
      <c r="L81" s="25"/>
    </row>
    <row r="82" spans="9:12" ht="13.5">
      <c r="I82" s="24"/>
      <c r="J82" s="25"/>
      <c r="K82" s="25"/>
      <c r="L82" s="25"/>
    </row>
    <row r="83" spans="9:12" ht="13.5">
      <c r="I83" s="24"/>
      <c r="J83" s="25"/>
      <c r="K83" s="25"/>
      <c r="L83" s="25"/>
    </row>
    <row r="84" spans="9:12" ht="13.5">
      <c r="I84" s="24"/>
      <c r="J84" s="25"/>
      <c r="K84" s="25"/>
      <c r="L84" s="25"/>
    </row>
    <row r="85" spans="9:12" ht="13.5">
      <c r="I85" s="24"/>
      <c r="J85" s="25"/>
      <c r="K85" s="25"/>
      <c r="L85" s="25"/>
    </row>
    <row r="86" spans="9:12" ht="13.5">
      <c r="I86" s="24"/>
      <c r="J86" s="25"/>
      <c r="K86" s="25"/>
      <c r="L86" s="25"/>
    </row>
    <row r="87" spans="9:12" ht="13.5">
      <c r="I87" s="24"/>
      <c r="J87" s="25"/>
      <c r="K87" s="25"/>
      <c r="L87" s="25"/>
    </row>
    <row r="88" spans="9:12" ht="13.5">
      <c r="I88" s="24"/>
      <c r="J88" s="25"/>
      <c r="K88" s="25"/>
      <c r="L88" s="25"/>
    </row>
    <row r="89" spans="9:12" ht="13.5">
      <c r="I89" s="24"/>
      <c r="J89" s="25"/>
      <c r="K89" s="25"/>
      <c r="L89" s="25"/>
    </row>
    <row r="90" spans="9:12" ht="13.5">
      <c r="I90" s="24"/>
      <c r="J90" s="25"/>
      <c r="K90" s="25"/>
      <c r="L90" s="25"/>
    </row>
    <row r="91" spans="9:12" ht="13.5">
      <c r="I91" s="24"/>
      <c r="J91" s="25"/>
      <c r="K91" s="25"/>
      <c r="L91" s="25"/>
    </row>
    <row r="92" spans="9:12" ht="13.5">
      <c r="I92" s="24"/>
      <c r="J92" s="25"/>
      <c r="K92" s="25"/>
      <c r="L92" s="25"/>
    </row>
    <row r="93" spans="9:12" ht="13.5">
      <c r="I93" s="24"/>
      <c r="J93" s="25"/>
      <c r="K93" s="25"/>
      <c r="L93" s="25"/>
    </row>
    <row r="94" spans="9:12" ht="13.5">
      <c r="I94" s="24"/>
      <c r="J94" s="25"/>
      <c r="K94" s="25"/>
      <c r="L94" s="25"/>
    </row>
    <row r="95" spans="9:12" ht="13.5">
      <c r="I95" s="24"/>
      <c r="J95" s="25"/>
      <c r="K95" s="25"/>
      <c r="L95" s="25"/>
    </row>
    <row r="96" spans="9:12" ht="13.5">
      <c r="I96" s="24"/>
      <c r="J96" s="25"/>
      <c r="K96" s="25"/>
      <c r="L96" s="25"/>
    </row>
    <row r="97" spans="9:12" ht="13.5">
      <c r="I97" s="24"/>
      <c r="J97" s="25"/>
      <c r="K97" s="25"/>
      <c r="L97" s="25"/>
    </row>
    <row r="98" spans="9:12" ht="13.5">
      <c r="I98" s="24"/>
      <c r="J98" s="25"/>
      <c r="K98" s="25"/>
      <c r="L98" s="25"/>
    </row>
    <row r="99" spans="9:12" ht="13.5">
      <c r="I99" s="24"/>
      <c r="J99" s="25"/>
      <c r="K99" s="25"/>
      <c r="L99" s="25"/>
    </row>
    <row r="100" spans="9:12" ht="13.5">
      <c r="I100" s="24"/>
      <c r="J100" s="25"/>
      <c r="K100" s="25"/>
      <c r="L100" s="25"/>
    </row>
    <row r="101" spans="9:12" ht="13.5">
      <c r="I101" s="24"/>
      <c r="J101" s="25"/>
      <c r="K101" s="25"/>
      <c r="L101" s="25"/>
    </row>
    <row r="102" spans="9:12" ht="13.5">
      <c r="I102" s="24"/>
      <c r="J102" s="25"/>
      <c r="K102" s="25"/>
      <c r="L102" s="25"/>
    </row>
    <row r="103" spans="9:12" ht="13.5">
      <c r="I103" s="24"/>
      <c r="J103" s="25"/>
      <c r="K103" s="25"/>
      <c r="L103" s="25"/>
    </row>
    <row r="104" spans="9:12" ht="13.5">
      <c r="I104" s="24"/>
      <c r="J104" s="25"/>
      <c r="K104" s="25"/>
      <c r="L104" s="25"/>
    </row>
    <row r="105" spans="9:12" ht="13.5">
      <c r="I105" s="24"/>
      <c r="J105" s="25"/>
      <c r="K105" s="25"/>
      <c r="L105" s="25"/>
    </row>
    <row r="106" spans="9:12" ht="13.5">
      <c r="I106" s="24"/>
      <c r="J106" s="25"/>
      <c r="K106" s="25"/>
      <c r="L106" s="25"/>
    </row>
    <row r="107" spans="9:12" ht="13.5">
      <c r="I107" s="24"/>
      <c r="J107" s="25"/>
      <c r="K107" s="25"/>
      <c r="L107" s="25"/>
    </row>
    <row r="108" spans="9:12" ht="13.5">
      <c r="I108" s="24"/>
      <c r="J108" s="25"/>
      <c r="K108" s="25"/>
      <c r="L108" s="25"/>
    </row>
    <row r="109" spans="9:12" ht="13.5">
      <c r="I109" s="24"/>
      <c r="J109" s="25"/>
      <c r="K109" s="25"/>
      <c r="L109" s="25"/>
    </row>
    <row r="110" spans="9:12" ht="13.5">
      <c r="I110" s="24"/>
      <c r="J110" s="25"/>
      <c r="K110" s="25"/>
      <c r="L110" s="25"/>
    </row>
    <row r="111" spans="9:12" ht="13.5">
      <c r="I111" s="24"/>
      <c r="J111" s="25"/>
      <c r="K111" s="25"/>
      <c r="L111" s="25"/>
    </row>
    <row r="112" spans="9:12" ht="13.5">
      <c r="I112" s="24"/>
      <c r="J112" s="25"/>
      <c r="K112" s="25"/>
      <c r="L112" s="25"/>
    </row>
    <row r="113" spans="9:12" ht="13.5">
      <c r="I113" s="24"/>
      <c r="J113" s="25"/>
      <c r="K113" s="25"/>
      <c r="L113" s="25"/>
    </row>
    <row r="114" spans="9:12" ht="13.5">
      <c r="I114" s="24"/>
      <c r="J114" s="25"/>
      <c r="K114" s="25"/>
      <c r="L114" s="25"/>
    </row>
    <row r="115" spans="9:12" ht="13.5">
      <c r="I115" s="24"/>
      <c r="J115" s="25"/>
      <c r="K115" s="25"/>
      <c r="L115" s="25"/>
    </row>
    <row r="116" spans="9:12" ht="13.5">
      <c r="I116" s="24"/>
      <c r="J116" s="25"/>
      <c r="K116" s="25"/>
      <c r="L116" s="25"/>
    </row>
    <row r="117" spans="9:12" ht="13.5">
      <c r="I117" s="24"/>
      <c r="J117" s="25"/>
      <c r="K117" s="25"/>
      <c r="L117" s="25"/>
    </row>
    <row r="118" spans="9:12" ht="13.5">
      <c r="I118" s="24"/>
      <c r="J118" s="25"/>
      <c r="K118" s="25"/>
      <c r="L118" s="25"/>
    </row>
    <row r="119" spans="9:12" ht="13.5">
      <c r="I119" s="24"/>
      <c r="J119" s="25"/>
      <c r="K119" s="25"/>
      <c r="L119" s="25"/>
    </row>
    <row r="120" spans="9:12" ht="13.5">
      <c r="I120" s="24"/>
      <c r="J120" s="25"/>
      <c r="K120" s="25"/>
      <c r="L120" s="25"/>
    </row>
    <row r="121" spans="9:12" ht="13.5">
      <c r="I121" s="24"/>
      <c r="J121" s="25"/>
      <c r="K121" s="25"/>
      <c r="L121" s="25"/>
    </row>
    <row r="122" spans="9:12" ht="13.5">
      <c r="I122" s="24"/>
      <c r="J122" s="25"/>
      <c r="K122" s="25"/>
      <c r="L122" s="25"/>
    </row>
    <row r="123" spans="9:12" ht="13.5">
      <c r="I123" s="24"/>
      <c r="J123" s="25"/>
      <c r="K123" s="25"/>
      <c r="L123" s="25"/>
    </row>
    <row r="124" spans="9:12" ht="13.5">
      <c r="I124" s="24"/>
      <c r="J124" s="25"/>
      <c r="K124" s="25"/>
      <c r="L124" s="25"/>
    </row>
    <row r="125" spans="9:12" ht="13.5">
      <c r="I125" s="24"/>
      <c r="J125" s="25"/>
      <c r="K125" s="25"/>
      <c r="L125" s="25"/>
    </row>
    <row r="126" spans="9:12" ht="13.5">
      <c r="I126" s="24"/>
      <c r="J126" s="25"/>
      <c r="K126" s="25"/>
      <c r="L126" s="25"/>
    </row>
    <row r="127" spans="9:12" ht="13.5">
      <c r="I127" s="24"/>
      <c r="J127" s="25"/>
      <c r="K127" s="25"/>
      <c r="L127" s="25"/>
    </row>
    <row r="128" spans="9:12" ht="13.5">
      <c r="I128" s="24"/>
      <c r="J128" s="25"/>
      <c r="K128" s="25"/>
      <c r="L128" s="25"/>
    </row>
    <row r="129" spans="9:12" ht="13.5">
      <c r="I129" s="24"/>
      <c r="J129" s="25"/>
      <c r="K129" s="25"/>
      <c r="L129" s="25"/>
    </row>
    <row r="130" spans="9:12" ht="13.5">
      <c r="I130" s="24"/>
      <c r="J130" s="25"/>
      <c r="K130" s="25"/>
      <c r="L130" s="25"/>
    </row>
    <row r="131" spans="9:12" ht="13.5">
      <c r="I131" s="24"/>
      <c r="J131" s="25"/>
      <c r="K131" s="25"/>
      <c r="L131" s="25"/>
    </row>
    <row r="132" spans="9:12" ht="13.5">
      <c r="I132" s="24"/>
      <c r="J132" s="25"/>
      <c r="K132" s="25"/>
      <c r="L132" s="25"/>
    </row>
    <row r="133" spans="9:12" ht="13.5">
      <c r="I133" s="24"/>
      <c r="J133" s="25"/>
      <c r="K133" s="25"/>
      <c r="L133" s="25"/>
    </row>
    <row r="134" spans="9:12" ht="13.5">
      <c r="I134" s="24"/>
      <c r="J134" s="25"/>
      <c r="K134" s="25"/>
      <c r="L134" s="25"/>
    </row>
    <row r="135" spans="9:12" ht="13.5">
      <c r="I135" s="24"/>
      <c r="J135" s="25"/>
      <c r="K135" s="25"/>
      <c r="L135" s="25"/>
    </row>
    <row r="136" spans="9:12" ht="13.5">
      <c r="I136" s="24"/>
      <c r="J136" s="25"/>
      <c r="K136" s="25"/>
      <c r="L136" s="25"/>
    </row>
    <row r="137" spans="9:12" ht="13.5">
      <c r="I137" s="24"/>
      <c r="J137" s="25"/>
      <c r="K137" s="25"/>
      <c r="L137" s="25"/>
    </row>
    <row r="138" spans="9:12" ht="13.5">
      <c r="I138" s="24"/>
      <c r="J138" s="25"/>
      <c r="K138" s="25"/>
      <c r="L138" s="25"/>
    </row>
    <row r="139" spans="9:12" ht="13.5">
      <c r="I139" s="24"/>
      <c r="J139" s="25"/>
      <c r="K139" s="25"/>
      <c r="L139" s="25"/>
    </row>
    <row r="140" spans="9:12" ht="13.5">
      <c r="I140" s="24"/>
      <c r="J140" s="25"/>
      <c r="K140" s="25"/>
      <c r="L140" s="25"/>
    </row>
    <row r="141" spans="9:12" ht="13.5">
      <c r="I141" s="24"/>
      <c r="J141" s="25"/>
      <c r="K141" s="25"/>
      <c r="L141" s="25"/>
    </row>
    <row r="142" spans="9:12" ht="13.5">
      <c r="I142" s="24"/>
      <c r="J142" s="25"/>
      <c r="K142" s="25"/>
      <c r="L142" s="25"/>
    </row>
    <row r="143" spans="9:12" ht="13.5">
      <c r="I143" s="24"/>
      <c r="J143" s="25"/>
      <c r="K143" s="25"/>
      <c r="L143" s="25"/>
    </row>
    <row r="144" spans="9:12" ht="13.5">
      <c r="I144" s="24"/>
      <c r="J144" s="25"/>
      <c r="K144" s="25"/>
      <c r="L144" s="25"/>
    </row>
    <row r="145" spans="9:12" ht="13.5">
      <c r="I145" s="24"/>
      <c r="J145" s="25"/>
      <c r="K145" s="25"/>
      <c r="L145" s="25"/>
    </row>
    <row r="146" spans="9:12" ht="13.5">
      <c r="I146" s="24"/>
      <c r="J146" s="25"/>
      <c r="K146" s="25"/>
      <c r="L146" s="25"/>
    </row>
    <row r="147" spans="9:12" ht="13.5">
      <c r="I147" s="24"/>
      <c r="J147" s="25"/>
      <c r="K147" s="25"/>
      <c r="L147" s="25"/>
    </row>
    <row r="148" spans="9:12" ht="13.5">
      <c r="I148" s="24"/>
      <c r="J148" s="25"/>
      <c r="K148" s="25"/>
      <c r="L148" s="25"/>
    </row>
    <row r="149" spans="9:12" ht="13.5">
      <c r="I149" s="24"/>
      <c r="J149" s="25"/>
      <c r="K149" s="25"/>
      <c r="L149" s="25"/>
    </row>
    <row r="150" spans="9:12" ht="13.5">
      <c r="I150" s="24"/>
      <c r="J150" s="25"/>
      <c r="K150" s="25"/>
      <c r="L150" s="25"/>
    </row>
    <row r="151" spans="9:12" ht="13.5">
      <c r="I151" s="24"/>
      <c r="J151" s="25"/>
      <c r="K151" s="25"/>
      <c r="L151" s="25"/>
    </row>
  </sheetData>
  <sheetProtection/>
  <mergeCells count="2">
    <mergeCell ref="A1:H1"/>
    <mergeCell ref="A48:G48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3.28125" style="78" customWidth="1"/>
    <col min="2" max="2" width="3.140625" style="78" customWidth="1"/>
    <col min="3" max="3" width="4.8515625" style="36" customWidth="1"/>
    <col min="4" max="4" width="30.8515625" style="36" bestFit="1" customWidth="1"/>
    <col min="5" max="5" width="24.421875" style="44" bestFit="1" customWidth="1"/>
    <col min="6" max="6" width="11.28125" style="43" customWidth="1"/>
    <col min="7" max="7" width="9.7109375" style="43" customWidth="1"/>
    <col min="8" max="8" width="11.28125" style="79" bestFit="1" customWidth="1"/>
    <col min="9" max="9" width="19.8515625" style="114" customWidth="1"/>
    <col min="10" max="10" width="17.421875" style="114" customWidth="1"/>
    <col min="11" max="16384" width="9.140625" style="36" customWidth="1"/>
  </cols>
  <sheetData>
    <row r="1" spans="1:8" ht="14.25">
      <c r="A1" s="190" t="s">
        <v>265</v>
      </c>
      <c r="B1" s="191"/>
      <c r="C1" s="191"/>
      <c r="D1" s="191"/>
      <c r="E1" s="191"/>
      <c r="F1" s="191"/>
      <c r="G1" s="191"/>
      <c r="H1" s="192"/>
    </row>
    <row r="2" spans="1:8" ht="13.5">
      <c r="A2" s="135" t="s">
        <v>3</v>
      </c>
      <c r="B2" s="135" t="s">
        <v>85</v>
      </c>
      <c r="C2" s="135" t="s">
        <v>97</v>
      </c>
      <c r="D2" s="135" t="s">
        <v>87</v>
      </c>
      <c r="E2" s="135" t="s">
        <v>88</v>
      </c>
      <c r="F2" s="136" t="s">
        <v>82</v>
      </c>
      <c r="G2" s="136" t="s">
        <v>83</v>
      </c>
      <c r="H2" s="136" t="s">
        <v>84</v>
      </c>
    </row>
    <row r="3" spans="1:8" ht="13.5">
      <c r="A3" s="13">
        <v>4</v>
      </c>
      <c r="B3" s="13">
        <v>7</v>
      </c>
      <c r="C3" s="13">
        <v>2015</v>
      </c>
      <c r="D3" s="20" t="s">
        <v>155</v>
      </c>
      <c r="E3" s="133" t="s">
        <v>243</v>
      </c>
      <c r="F3" s="28">
        <v>150</v>
      </c>
      <c r="G3" s="28"/>
      <c r="H3" s="28"/>
    </row>
    <row r="4" spans="1:8" ht="13.5">
      <c r="A4" s="13"/>
      <c r="B4" s="13"/>
      <c r="C4" s="13"/>
      <c r="D4" s="20"/>
      <c r="E4" s="133" t="s">
        <v>275</v>
      </c>
      <c r="F4" s="28">
        <v>600</v>
      </c>
      <c r="G4" s="28"/>
      <c r="H4" s="28"/>
    </row>
    <row r="5" spans="1:8" ht="13.5">
      <c r="A5" s="13"/>
      <c r="B5" s="13"/>
      <c r="C5" s="13"/>
      <c r="D5" s="20"/>
      <c r="E5" s="133" t="s">
        <v>266</v>
      </c>
      <c r="F5" s="28">
        <v>2700</v>
      </c>
      <c r="G5" s="28"/>
      <c r="H5" s="28"/>
    </row>
    <row r="6" spans="1:8" ht="13.5">
      <c r="A6" s="13"/>
      <c r="B6" s="13"/>
      <c r="C6" s="13"/>
      <c r="D6" s="20"/>
      <c r="E6" s="133" t="s">
        <v>266</v>
      </c>
      <c r="F6" s="37">
        <v>2900</v>
      </c>
      <c r="G6" s="28"/>
      <c r="H6" s="28"/>
    </row>
    <row r="7" spans="1:8" ht="13.5">
      <c r="A7" s="13"/>
      <c r="B7" s="13"/>
      <c r="C7" s="13"/>
      <c r="D7" s="20"/>
      <c r="E7" s="133"/>
      <c r="F7" s="28"/>
      <c r="G7" s="28"/>
      <c r="H7" s="28">
        <f>+F6+F5+F4+F3</f>
        <v>6350</v>
      </c>
    </row>
    <row r="8" spans="1:8" ht="13.5">
      <c r="A8" s="13">
        <v>7</v>
      </c>
      <c r="B8" s="13">
        <v>1</v>
      </c>
      <c r="C8" s="13">
        <v>2015</v>
      </c>
      <c r="D8" s="20" t="s">
        <v>244</v>
      </c>
      <c r="E8" s="133" t="s">
        <v>276</v>
      </c>
      <c r="F8" s="28"/>
      <c r="G8" s="28">
        <v>93814.19</v>
      </c>
      <c r="H8" s="28"/>
    </row>
    <row r="9" spans="1:8" ht="13.5">
      <c r="A9" s="13">
        <v>7</v>
      </c>
      <c r="B9" s="13">
        <v>2</v>
      </c>
      <c r="C9" s="13">
        <v>2014</v>
      </c>
      <c r="D9" s="20" t="s">
        <v>167</v>
      </c>
      <c r="E9" s="130" t="s">
        <v>200</v>
      </c>
      <c r="F9" s="28">
        <v>12500</v>
      </c>
      <c r="G9" s="28"/>
      <c r="H9" s="28"/>
    </row>
    <row r="10" spans="1:8" ht="13.5">
      <c r="A10" s="13"/>
      <c r="B10" s="13"/>
      <c r="C10" s="13">
        <v>2014</v>
      </c>
      <c r="D10" s="134"/>
      <c r="E10" s="130" t="s">
        <v>201</v>
      </c>
      <c r="F10" s="28">
        <v>20000</v>
      </c>
      <c r="G10" s="28"/>
      <c r="H10" s="28"/>
    </row>
    <row r="11" spans="1:8" ht="13.5">
      <c r="A11" s="13"/>
      <c r="B11" s="13"/>
      <c r="C11" s="13">
        <v>2015</v>
      </c>
      <c r="D11" s="20" t="s">
        <v>245</v>
      </c>
      <c r="E11" s="130" t="s">
        <v>277</v>
      </c>
      <c r="F11" s="46">
        <v>120000</v>
      </c>
      <c r="G11" s="28"/>
      <c r="H11" s="28"/>
    </row>
    <row r="12" spans="1:8" ht="13.5">
      <c r="A12" s="13"/>
      <c r="B12" s="13"/>
      <c r="C12" s="13">
        <v>2015</v>
      </c>
      <c r="D12" s="20"/>
      <c r="E12" s="130" t="s">
        <v>246</v>
      </c>
      <c r="F12" s="46">
        <v>5000</v>
      </c>
      <c r="G12" s="28"/>
      <c r="H12" s="28"/>
    </row>
    <row r="13" spans="1:8" ht="13.5">
      <c r="A13" s="13"/>
      <c r="B13" s="13"/>
      <c r="C13" s="13">
        <v>2015</v>
      </c>
      <c r="D13" s="20"/>
      <c r="E13" s="130" t="s">
        <v>247</v>
      </c>
      <c r="F13" s="46">
        <v>11000</v>
      </c>
      <c r="G13" s="28"/>
      <c r="H13" s="28"/>
    </row>
    <row r="14" spans="1:8" ht="13.5">
      <c r="A14" s="13"/>
      <c r="B14" s="13"/>
      <c r="C14" s="13">
        <v>2015</v>
      </c>
      <c r="D14" s="20"/>
      <c r="E14" s="130" t="s">
        <v>248</v>
      </c>
      <c r="F14" s="46">
        <v>18246.02</v>
      </c>
      <c r="G14" s="28"/>
      <c r="H14" s="28"/>
    </row>
    <row r="15" spans="1:8" ht="13.5">
      <c r="A15" s="13"/>
      <c r="B15" s="13"/>
      <c r="C15" s="13"/>
      <c r="D15" s="20"/>
      <c r="E15" s="130" t="s">
        <v>269</v>
      </c>
      <c r="F15" s="46">
        <v>6753.98</v>
      </c>
      <c r="G15" s="28"/>
      <c r="H15" s="28"/>
    </row>
    <row r="16" spans="1:8" ht="13.5">
      <c r="A16" s="13"/>
      <c r="B16" s="13"/>
      <c r="C16" s="13">
        <v>2015</v>
      </c>
      <c r="D16" s="20"/>
      <c r="E16" s="130" t="s">
        <v>249</v>
      </c>
      <c r="F16" s="46">
        <v>40000</v>
      </c>
      <c r="G16" s="28"/>
      <c r="H16" s="28"/>
    </row>
    <row r="17" spans="1:8" ht="13.5">
      <c r="A17" s="13"/>
      <c r="B17" s="13"/>
      <c r="C17" s="13">
        <v>2015</v>
      </c>
      <c r="D17" s="20"/>
      <c r="E17" s="130" t="s">
        <v>250</v>
      </c>
      <c r="F17" s="37">
        <v>100000</v>
      </c>
      <c r="G17" s="28"/>
      <c r="H17" s="28"/>
    </row>
    <row r="18" spans="1:8" ht="13.5">
      <c r="A18" s="13"/>
      <c r="B18" s="13"/>
      <c r="C18" s="13"/>
      <c r="D18" s="20"/>
      <c r="E18" s="130"/>
      <c r="F18" s="28"/>
      <c r="G18" s="28">
        <f>SUM(F9:F17)</f>
        <v>333500</v>
      </c>
      <c r="H18" s="28"/>
    </row>
    <row r="19" spans="1:8" ht="13.5">
      <c r="A19" s="13">
        <v>7</v>
      </c>
      <c r="B19" s="13">
        <v>3</v>
      </c>
      <c r="C19" s="13">
        <v>2015</v>
      </c>
      <c r="D19" s="14" t="s">
        <v>251</v>
      </c>
      <c r="E19" s="133" t="s">
        <v>252</v>
      </c>
      <c r="F19" s="28"/>
      <c r="G19" s="28">
        <v>488</v>
      </c>
      <c r="H19" s="28"/>
    </row>
    <row r="20" spans="1:8" ht="13.5">
      <c r="A20" s="13">
        <v>7</v>
      </c>
      <c r="B20" s="13">
        <v>4</v>
      </c>
      <c r="C20" s="13">
        <v>2015</v>
      </c>
      <c r="D20" s="14" t="s">
        <v>253</v>
      </c>
      <c r="E20" s="133" t="s">
        <v>105</v>
      </c>
      <c r="F20" s="28"/>
      <c r="G20" s="37">
        <v>6809977.2</v>
      </c>
      <c r="H20" s="28"/>
    </row>
    <row r="21" spans="1:8" ht="13.5">
      <c r="A21" s="13"/>
      <c r="B21" s="13"/>
      <c r="C21" s="13"/>
      <c r="D21" s="20"/>
      <c r="E21" s="133"/>
      <c r="F21" s="28"/>
      <c r="G21" s="46"/>
      <c r="H21" s="28">
        <f>+G18+G8+G19+G20</f>
        <v>7237779.390000001</v>
      </c>
    </row>
    <row r="22" spans="1:8" ht="13.5">
      <c r="A22" s="13">
        <v>8</v>
      </c>
      <c r="B22" s="13">
        <v>1</v>
      </c>
      <c r="C22" s="13">
        <v>2015</v>
      </c>
      <c r="D22" s="20" t="s">
        <v>169</v>
      </c>
      <c r="E22" s="133" t="s">
        <v>266</v>
      </c>
      <c r="F22" s="28"/>
      <c r="G22" s="46"/>
      <c r="H22" s="28">
        <v>1200</v>
      </c>
    </row>
    <row r="23" spans="1:8" ht="13.5">
      <c r="A23" s="13">
        <v>9</v>
      </c>
      <c r="B23" s="13">
        <v>1</v>
      </c>
      <c r="C23" s="13">
        <v>2015</v>
      </c>
      <c r="D23" s="20" t="s">
        <v>194</v>
      </c>
      <c r="E23" s="133" t="s">
        <v>254</v>
      </c>
      <c r="F23" s="28"/>
      <c r="G23" s="46"/>
      <c r="H23" s="28">
        <v>380.64</v>
      </c>
    </row>
    <row r="24" spans="1:8" ht="13.5">
      <c r="A24" s="13">
        <v>10</v>
      </c>
      <c r="B24" s="13">
        <v>1</v>
      </c>
      <c r="C24" s="13">
        <v>2014</v>
      </c>
      <c r="D24" s="20" t="s">
        <v>255</v>
      </c>
      <c r="E24" s="133" t="s">
        <v>203</v>
      </c>
      <c r="F24" s="28">
        <v>4000.18</v>
      </c>
      <c r="G24" s="28"/>
      <c r="H24" s="28"/>
    </row>
    <row r="25" spans="1:8" ht="13.5">
      <c r="A25" s="13"/>
      <c r="B25" s="13"/>
      <c r="C25" s="13">
        <v>2015</v>
      </c>
      <c r="D25" s="20"/>
      <c r="E25" s="130" t="s">
        <v>256</v>
      </c>
      <c r="F25" s="37">
        <v>5362.7</v>
      </c>
      <c r="G25" s="28"/>
      <c r="H25" s="28"/>
    </row>
    <row r="26" spans="1:8" ht="13.5">
      <c r="A26" s="13"/>
      <c r="B26" s="13"/>
      <c r="C26" s="13"/>
      <c r="D26" s="20"/>
      <c r="E26" s="130"/>
      <c r="F26" s="134"/>
      <c r="G26" s="28">
        <f>SUM(F24:F25)</f>
        <v>9362.88</v>
      </c>
      <c r="H26" s="28"/>
    </row>
    <row r="27" spans="1:8" ht="13.5">
      <c r="A27" s="13">
        <v>10</v>
      </c>
      <c r="B27" s="13">
        <v>2</v>
      </c>
      <c r="C27" s="13">
        <v>2015</v>
      </c>
      <c r="D27" s="20" t="s">
        <v>257</v>
      </c>
      <c r="E27" s="130" t="s">
        <v>258</v>
      </c>
      <c r="F27" s="134"/>
      <c r="G27" s="37">
        <v>1000</v>
      </c>
      <c r="H27" s="28"/>
    </row>
    <row r="28" spans="1:8" ht="13.5">
      <c r="A28" s="13"/>
      <c r="B28" s="13"/>
      <c r="C28" s="13"/>
      <c r="D28" s="20"/>
      <c r="E28" s="130"/>
      <c r="F28" s="134"/>
      <c r="G28" s="28"/>
      <c r="H28" s="28">
        <f>+G27+G26</f>
        <v>10362.88</v>
      </c>
    </row>
    <row r="29" spans="1:8" ht="13.5">
      <c r="A29" s="13">
        <v>14</v>
      </c>
      <c r="B29" s="13">
        <v>2</v>
      </c>
      <c r="C29" s="13">
        <v>2002</v>
      </c>
      <c r="D29" s="20" t="s">
        <v>259</v>
      </c>
      <c r="E29" s="20" t="s">
        <v>205</v>
      </c>
      <c r="F29" s="28">
        <v>800</v>
      </c>
      <c r="G29" s="28"/>
      <c r="H29" s="128"/>
    </row>
    <row r="30" spans="1:8" ht="13.5">
      <c r="A30" s="13"/>
      <c r="B30" s="13"/>
      <c r="C30" s="13">
        <v>2004</v>
      </c>
      <c r="D30" s="20"/>
      <c r="E30" s="20" t="s">
        <v>206</v>
      </c>
      <c r="F30" s="28">
        <v>600</v>
      </c>
      <c r="G30" s="28"/>
      <c r="H30" s="128"/>
    </row>
    <row r="31" spans="1:8" ht="13.5">
      <c r="A31" s="13"/>
      <c r="B31" s="13"/>
      <c r="C31" s="13">
        <v>2005</v>
      </c>
      <c r="D31" s="20"/>
      <c r="E31" s="125" t="s">
        <v>204</v>
      </c>
      <c r="F31" s="28">
        <v>640</v>
      </c>
      <c r="G31" s="28"/>
      <c r="H31" s="128"/>
    </row>
    <row r="32" spans="1:8" ht="13.5">
      <c r="A32" s="13"/>
      <c r="B32" s="13"/>
      <c r="C32" s="13">
        <v>2006</v>
      </c>
      <c r="D32" s="20"/>
      <c r="E32" s="20" t="s">
        <v>208</v>
      </c>
      <c r="F32" s="28">
        <v>800</v>
      </c>
      <c r="G32" s="28"/>
      <c r="H32" s="128"/>
    </row>
    <row r="33" spans="1:8" ht="13.5">
      <c r="A33" s="13"/>
      <c r="B33" s="13"/>
      <c r="C33" s="13">
        <v>2007</v>
      </c>
      <c r="D33" s="20"/>
      <c r="E33" s="20" t="s">
        <v>210</v>
      </c>
      <c r="F33" s="46">
        <v>900</v>
      </c>
      <c r="G33" s="28"/>
      <c r="H33" s="128"/>
    </row>
    <row r="34" spans="1:8" ht="13.5">
      <c r="A34" s="13"/>
      <c r="B34" s="13"/>
      <c r="C34" s="13">
        <v>2009</v>
      </c>
      <c r="D34" s="20"/>
      <c r="E34" s="20" t="s">
        <v>211</v>
      </c>
      <c r="F34" s="46">
        <v>1200</v>
      </c>
      <c r="G34" s="28"/>
      <c r="H34" s="128"/>
    </row>
    <row r="35" spans="1:8" ht="13.5">
      <c r="A35" s="13"/>
      <c r="B35" s="13"/>
      <c r="C35" s="13">
        <v>2009</v>
      </c>
      <c r="D35" s="20"/>
      <c r="E35" s="20" t="s">
        <v>212</v>
      </c>
      <c r="F35" s="46">
        <v>1460</v>
      </c>
      <c r="G35" s="28"/>
      <c r="H35" s="128"/>
    </row>
    <row r="36" spans="1:8" ht="13.5">
      <c r="A36" s="13"/>
      <c r="B36" s="13"/>
      <c r="C36" s="13">
        <v>2010</v>
      </c>
      <c r="D36" s="20"/>
      <c r="E36" s="20" t="s">
        <v>213</v>
      </c>
      <c r="F36" s="46">
        <v>1400</v>
      </c>
      <c r="G36" s="28"/>
      <c r="H36" s="128"/>
    </row>
    <row r="37" spans="1:8" ht="13.5">
      <c r="A37" s="13"/>
      <c r="B37" s="13"/>
      <c r="C37" s="13">
        <v>2010</v>
      </c>
      <c r="D37" s="20"/>
      <c r="E37" s="20" t="s">
        <v>214</v>
      </c>
      <c r="F37" s="46">
        <v>1400</v>
      </c>
      <c r="G37" s="28"/>
      <c r="H37" s="128"/>
    </row>
    <row r="38" spans="1:8" ht="13.5">
      <c r="A38" s="13"/>
      <c r="B38" s="13"/>
      <c r="C38" s="13">
        <v>2010</v>
      </c>
      <c r="D38" s="20"/>
      <c r="E38" s="20" t="s">
        <v>215</v>
      </c>
      <c r="F38" s="46">
        <v>1200</v>
      </c>
      <c r="G38" s="28"/>
      <c r="H38" s="128"/>
    </row>
    <row r="39" spans="1:8" ht="13.5">
      <c r="A39" s="13"/>
      <c r="B39" s="13"/>
      <c r="C39" s="13">
        <v>2011</v>
      </c>
      <c r="D39" s="20"/>
      <c r="E39" s="20" t="s">
        <v>216</v>
      </c>
      <c r="F39" s="46">
        <v>1200</v>
      </c>
      <c r="G39" s="28"/>
      <c r="H39" s="128"/>
    </row>
    <row r="40" spans="1:8" ht="13.5" customHeight="1">
      <c r="A40" s="13"/>
      <c r="B40" s="13"/>
      <c r="C40" s="13">
        <v>2011</v>
      </c>
      <c r="D40" s="20"/>
      <c r="E40" s="20" t="s">
        <v>217</v>
      </c>
      <c r="F40" s="46">
        <v>1400</v>
      </c>
      <c r="G40" s="28"/>
      <c r="H40" s="128"/>
    </row>
    <row r="41" spans="1:8" ht="13.5" customHeight="1">
      <c r="A41" s="13"/>
      <c r="B41" s="13"/>
      <c r="C41" s="13">
        <v>2011</v>
      </c>
      <c r="D41" s="20"/>
      <c r="E41" s="20" t="s">
        <v>218</v>
      </c>
      <c r="F41" s="46">
        <v>1100</v>
      </c>
      <c r="G41" s="28"/>
      <c r="H41" s="128"/>
    </row>
    <row r="42" spans="1:8" ht="13.5" customHeight="1">
      <c r="A42" s="13"/>
      <c r="B42" s="13"/>
      <c r="C42" s="13">
        <v>2011</v>
      </c>
      <c r="D42" s="20"/>
      <c r="E42" s="20" t="s">
        <v>219</v>
      </c>
      <c r="F42" s="46">
        <v>1000</v>
      </c>
      <c r="G42" s="28"/>
      <c r="H42" s="128"/>
    </row>
    <row r="43" spans="1:8" ht="13.5" customHeight="1">
      <c r="A43" s="13"/>
      <c r="B43" s="13"/>
      <c r="C43" s="13">
        <v>2011</v>
      </c>
      <c r="D43" s="20"/>
      <c r="E43" s="20" t="s">
        <v>220</v>
      </c>
      <c r="F43" s="46">
        <v>1300</v>
      </c>
      <c r="G43" s="28"/>
      <c r="H43" s="128"/>
    </row>
    <row r="44" spans="1:8" ht="13.5" customHeight="1">
      <c r="A44" s="13"/>
      <c r="B44" s="13"/>
      <c r="C44" s="13">
        <v>2012</v>
      </c>
      <c r="D44" s="20"/>
      <c r="E44" s="20" t="s">
        <v>221</v>
      </c>
      <c r="F44" s="46">
        <v>1265.6</v>
      </c>
      <c r="G44" s="28"/>
      <c r="H44" s="128"/>
    </row>
    <row r="45" spans="1:8" ht="13.5" customHeight="1">
      <c r="A45" s="13"/>
      <c r="B45" s="13"/>
      <c r="C45" s="13">
        <v>2012</v>
      </c>
      <c r="D45" s="20"/>
      <c r="E45" s="20" t="s">
        <v>222</v>
      </c>
      <c r="F45" s="46">
        <v>1700</v>
      </c>
      <c r="G45" s="28"/>
      <c r="H45" s="128"/>
    </row>
    <row r="46" spans="1:8" ht="13.5" customHeight="1">
      <c r="A46" s="13"/>
      <c r="B46" s="13"/>
      <c r="C46" s="13">
        <v>2012</v>
      </c>
      <c r="D46" s="20"/>
      <c r="E46" s="20" t="s">
        <v>207</v>
      </c>
      <c r="F46" s="46">
        <v>926.6</v>
      </c>
      <c r="G46" s="28"/>
      <c r="H46" s="128"/>
    </row>
    <row r="47" spans="1:8" ht="13.5" customHeight="1">
      <c r="A47" s="13"/>
      <c r="B47" s="13"/>
      <c r="C47" s="13">
        <v>2013</v>
      </c>
      <c r="D47" s="20"/>
      <c r="E47" s="20" t="s">
        <v>223</v>
      </c>
      <c r="F47" s="46">
        <v>3140</v>
      </c>
      <c r="G47" s="28"/>
      <c r="H47" s="128"/>
    </row>
    <row r="48" spans="1:8" ht="13.5" customHeight="1">
      <c r="A48" s="13"/>
      <c r="B48" s="13"/>
      <c r="C48" s="13">
        <v>2013</v>
      </c>
      <c r="D48" s="20"/>
      <c r="E48" s="20" t="s">
        <v>224</v>
      </c>
      <c r="F48" s="46">
        <v>1252.31</v>
      </c>
      <c r="G48" s="28"/>
      <c r="H48" s="128"/>
    </row>
    <row r="49" spans="1:8" ht="13.5" customHeight="1">
      <c r="A49" s="13"/>
      <c r="B49" s="13"/>
      <c r="C49" s="13">
        <v>2013</v>
      </c>
      <c r="D49" s="20"/>
      <c r="E49" s="20" t="s">
        <v>225</v>
      </c>
      <c r="F49" s="46">
        <v>1900</v>
      </c>
      <c r="G49" s="28"/>
      <c r="H49" s="128"/>
    </row>
    <row r="50" spans="1:8" ht="13.5">
      <c r="A50" s="13"/>
      <c r="B50" s="13"/>
      <c r="C50" s="13">
        <v>2014</v>
      </c>
      <c r="D50" s="20"/>
      <c r="E50" s="20" t="s">
        <v>226</v>
      </c>
      <c r="F50" s="46">
        <v>2818.32</v>
      </c>
      <c r="G50" s="28"/>
      <c r="H50" s="128"/>
    </row>
    <row r="51" spans="1:8" ht="13.5">
      <c r="A51" s="13"/>
      <c r="B51" s="13"/>
      <c r="C51" s="13">
        <v>2014</v>
      </c>
      <c r="D51" s="20"/>
      <c r="E51" s="20" t="s">
        <v>227</v>
      </c>
      <c r="F51" s="46">
        <v>3016</v>
      </c>
      <c r="G51" s="28"/>
      <c r="H51" s="128"/>
    </row>
    <row r="52" spans="1:8" ht="13.5">
      <c r="A52" s="13"/>
      <c r="B52" s="13"/>
      <c r="C52" s="13">
        <v>2014</v>
      </c>
      <c r="D52" s="20"/>
      <c r="E52" s="20" t="s">
        <v>105</v>
      </c>
      <c r="F52" s="46">
        <v>141.75</v>
      </c>
      <c r="G52" s="28"/>
      <c r="H52" s="128"/>
    </row>
    <row r="53" spans="1:8" ht="13.5">
      <c r="A53" s="13"/>
      <c r="B53" s="13"/>
      <c r="C53" s="13">
        <v>2015</v>
      </c>
      <c r="D53" s="20"/>
      <c r="E53" s="20" t="s">
        <v>209</v>
      </c>
      <c r="F53" s="46">
        <v>1389.6</v>
      </c>
      <c r="G53" s="28"/>
      <c r="H53" s="128"/>
    </row>
    <row r="54" spans="1:8" ht="13.5">
      <c r="A54" s="13"/>
      <c r="B54" s="13"/>
      <c r="C54" s="13">
        <v>2015</v>
      </c>
      <c r="D54" s="20"/>
      <c r="E54" s="20" t="s">
        <v>278</v>
      </c>
      <c r="F54" s="46">
        <v>1035</v>
      </c>
      <c r="G54" s="28"/>
      <c r="H54" s="128"/>
    </row>
    <row r="55" spans="1:8" ht="13.5">
      <c r="A55" s="13"/>
      <c r="B55" s="13"/>
      <c r="C55" s="13">
        <v>2015</v>
      </c>
      <c r="D55" s="20"/>
      <c r="E55" s="20" t="s">
        <v>272</v>
      </c>
      <c r="F55" s="46">
        <v>3300</v>
      </c>
      <c r="G55" s="28"/>
      <c r="H55" s="128"/>
    </row>
    <row r="56" spans="1:8" ht="13.5">
      <c r="A56" s="13"/>
      <c r="B56" s="13"/>
      <c r="C56" s="13">
        <v>2015</v>
      </c>
      <c r="D56" s="20"/>
      <c r="E56" s="20" t="s">
        <v>271</v>
      </c>
      <c r="F56" s="46">
        <v>1479</v>
      </c>
      <c r="G56" s="28"/>
      <c r="H56" s="128"/>
    </row>
    <row r="57" spans="1:8" ht="13.5">
      <c r="A57" s="13"/>
      <c r="B57" s="13"/>
      <c r="C57" s="13">
        <v>2015</v>
      </c>
      <c r="D57" s="20"/>
      <c r="E57" s="20" t="s">
        <v>279</v>
      </c>
      <c r="F57" s="46">
        <v>3303</v>
      </c>
      <c r="G57" s="28"/>
      <c r="H57" s="128"/>
    </row>
    <row r="58" spans="1:8" ht="13.5">
      <c r="A58" s="13"/>
      <c r="B58" s="13"/>
      <c r="C58" s="13">
        <v>2015</v>
      </c>
      <c r="D58" s="20"/>
      <c r="E58" s="20" t="s">
        <v>105</v>
      </c>
      <c r="F58" s="37">
        <v>170</v>
      </c>
      <c r="G58" s="28"/>
      <c r="H58" s="128"/>
    </row>
    <row r="59" spans="1:8" ht="13.5">
      <c r="A59" s="13"/>
      <c r="B59" s="13"/>
      <c r="C59" s="13"/>
      <c r="D59" s="20"/>
      <c r="E59" s="20"/>
      <c r="F59" s="21"/>
      <c r="G59" s="128">
        <f>SUM(F29:F58)</f>
        <v>43237.18</v>
      </c>
      <c r="H59" s="128"/>
    </row>
    <row r="60" spans="1:8" ht="13.5">
      <c r="A60" s="13"/>
      <c r="B60" s="13">
        <v>3</v>
      </c>
      <c r="C60" s="13">
        <v>2014</v>
      </c>
      <c r="D60" s="129" t="s">
        <v>199</v>
      </c>
      <c r="E60" s="20" t="s">
        <v>228</v>
      </c>
      <c r="F60" s="128">
        <v>37.5</v>
      </c>
      <c r="G60" s="128"/>
      <c r="H60" s="128"/>
    </row>
    <row r="61" spans="1:8" ht="13.5">
      <c r="A61" s="13"/>
      <c r="B61" s="13"/>
      <c r="C61" s="13">
        <v>2015</v>
      </c>
      <c r="D61" s="129"/>
      <c r="E61" s="20" t="s">
        <v>105</v>
      </c>
      <c r="F61" s="131">
        <v>159.8</v>
      </c>
      <c r="G61" s="128"/>
      <c r="H61" s="128"/>
    </row>
    <row r="62" spans="1:8" ht="13.5">
      <c r="A62" s="13"/>
      <c r="B62" s="13"/>
      <c r="C62" s="13"/>
      <c r="D62" s="129"/>
      <c r="E62" s="20"/>
      <c r="F62" s="134"/>
      <c r="G62" s="131">
        <f>SUM(F60:F61)</f>
        <v>197.3</v>
      </c>
      <c r="H62" s="128"/>
    </row>
    <row r="63" spans="1:8" ht="13.5">
      <c r="A63" s="13"/>
      <c r="B63" s="13"/>
      <c r="C63" s="13"/>
      <c r="D63" s="130"/>
      <c r="E63" s="130"/>
      <c r="F63" s="128"/>
      <c r="G63" s="128"/>
      <c r="H63" s="28">
        <f>+G59+G62</f>
        <v>43434.48</v>
      </c>
    </row>
    <row r="64" spans="1:8" ht="14.25" thickBot="1">
      <c r="A64" s="193" t="s">
        <v>99</v>
      </c>
      <c r="B64" s="193"/>
      <c r="C64" s="193"/>
      <c r="D64" s="193"/>
      <c r="E64" s="193"/>
      <c r="F64" s="193"/>
      <c r="G64" s="194"/>
      <c r="H64" s="132">
        <f>SUM(H3:H63)</f>
        <v>7299507.390000001</v>
      </c>
    </row>
    <row r="65" ht="13.5" thickTop="1"/>
  </sheetData>
  <sheetProtection/>
  <mergeCells count="2">
    <mergeCell ref="A1:H1"/>
    <mergeCell ref="A64:G64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Asilo Savoia</cp:lastModifiedBy>
  <cp:lastPrinted>2016-05-12T09:30:53Z</cp:lastPrinted>
  <dcterms:created xsi:type="dcterms:W3CDTF">2003-01-22T11:59:10Z</dcterms:created>
  <dcterms:modified xsi:type="dcterms:W3CDTF">2017-03-27T08:47:00Z</dcterms:modified>
  <cp:category/>
  <cp:version/>
  <cp:contentType/>
  <cp:contentStatus/>
</cp:coreProperties>
</file>